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70" windowWidth="15480" windowHeight="78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<sst xmlns="http://schemas.openxmlformats.org/spreadsheetml/2006/main" count="78" uniqueCount="71">
  <si>
    <t>Estimating the BSDF knowing the rms roughness and autocorrelation length.</t>
  </si>
  <si>
    <t>you can use the method outlined below to estimate the BSDF.</t>
  </si>
  <si>
    <t>Then A in the ABC model becomes 2*pi*sigma^2*length^2 where sigma is the rms roughness and length is the</t>
  </si>
  <si>
    <t>autocorrelation length. B becomes 2*pi*length.</t>
  </si>
  <si>
    <t>BEWARE!</t>
  </si>
  <si>
    <t>Measured values of sigma and length will underestimate the true values by as much as 20-30%</t>
  </si>
  <si>
    <t>Keep this in mind when estimating values.</t>
  </si>
  <si>
    <t>Input parameters:</t>
  </si>
  <si>
    <t>As =</t>
  </si>
  <si>
    <t>Bs =</t>
  </si>
  <si>
    <t>um</t>
  </si>
  <si>
    <t>C =</t>
  </si>
  <si>
    <t>dn =</t>
  </si>
  <si>
    <t>dn = difference in index of refraction</t>
  </si>
  <si>
    <t>R or T</t>
  </si>
  <si>
    <t>S = power spectrum</t>
  </si>
  <si>
    <t>g =</t>
  </si>
  <si>
    <t>Angstroms</t>
  </si>
  <si>
    <t>D =</t>
  </si>
  <si>
    <t>A =</t>
  </si>
  <si>
    <t>B =</t>
  </si>
  <si>
    <t>ABC</t>
  </si>
  <si>
    <t>integrand</t>
  </si>
  <si>
    <t>angle</t>
  </si>
  <si>
    <t>BSDF</t>
  </si>
  <si>
    <t>BSDF int</t>
  </si>
  <si>
    <t>autocorrelation length=</t>
  </si>
  <si>
    <t>In the following, As and Bs are the A and B from the ABC model. A and B are from the ABg model.</t>
  </si>
  <si>
    <t>wavelength =</t>
  </si>
  <si>
    <t>ABg</t>
  </si>
  <si>
    <t>The following allows you to get ABg coefficients for the TracePro BSDF directly from the above.</t>
  </si>
  <si>
    <t>sigma (rms roughness)</t>
  </si>
  <si>
    <t>ABg coefficients for TracePro</t>
  </si>
  <si>
    <t>R or T is (total) reflectance or transmittance</t>
  </si>
  <si>
    <t>If you are familiar with evaluating surfaces by the rms roughness and autocorrelation length,</t>
  </si>
  <si>
    <t>surfaces with residual roughness.</t>
  </si>
  <si>
    <t>This theory is only valid if the rms roughness is much smaller than a wavelength, i.e. for polished</t>
  </si>
  <si>
    <t>Note: for a mirror, dn=2</t>
  </si>
  <si>
    <t>BSDF(0) =</t>
  </si>
  <si>
    <t>rms roughness. When the Integrated BSDF approaches or exceeds one, this is a sure sign</t>
  </si>
  <si>
    <t>that the rms value is too large for the theory to be accurate.</t>
  </si>
  <si>
    <t>of BSDF. The accuracy of the prediction will "gracefully degrade" if you use larger values of</t>
  </si>
  <si>
    <t>spreadsheet to apply.  The 0.02 guideline is not a hard, fast rule, but should give reliable predictions</t>
  </si>
  <si>
    <t>The guideline for the rms roughness/wavelength ratio is 0.02 or less for the assumptions of the</t>
  </si>
  <si>
    <t>rms roughness/wave</t>
  </si>
  <si>
    <t>Not valid if greater than 0.02</t>
  </si>
  <si>
    <t>min wave</t>
  </si>
  <si>
    <t>Revised:</t>
  </si>
  <si>
    <t>Bennett &amp; Porteus TIS</t>
  </si>
  <si>
    <t>Corrected</t>
  </si>
  <si>
    <t>Raw Integrated BSDF</t>
  </si>
  <si>
    <t>Strictly valid only for C=2</t>
  </si>
  <si>
    <t>Copyright (C) 1998, 2001, 2002, 2005 Lambda Research Corporation. All rights reserved.</t>
  </si>
  <si>
    <t>integrating the "uncorrected" ABC model, then calculate it by a first-order method (Bennett and Porteus,</t>
  </si>
  <si>
    <r>
      <t>When C≠2</t>
    </r>
    <r>
      <rPr>
        <sz val="10"/>
        <rFont val="Arial"/>
        <family val="0"/>
      </rPr>
      <t>, A and B are not related to the autocorrelation length and rms roughness in a simple way.</t>
    </r>
  </si>
  <si>
    <r>
      <t xml:space="preserve">JOSA </t>
    </r>
    <r>
      <rPr>
        <b/>
        <sz val="10"/>
        <color indexed="8"/>
        <rFont val="Arial"/>
        <family val="2"/>
      </rPr>
      <t>51</t>
    </r>
    <r>
      <rPr>
        <sz val="10"/>
        <color indexed="8"/>
        <rFont val="Arial"/>
        <family val="2"/>
      </rPr>
      <t>, 123 (1961)) and multiply the ABC BRDF by the ratio of the two to obtain a "corrected" BRDF.</t>
    </r>
  </si>
  <si>
    <t>This is a good approximation for polished surfaces.</t>
  </si>
  <si>
    <t>The Bennett and Porteus calculation is implicitly based on the approximation that the PSD has all of its</t>
  </si>
  <si>
    <t>power at frequencies less than the band limit dictated by the wavelength, fmax = 1/lambda.</t>
  </si>
  <si>
    <t>constructed so that it matches the ABC model at beta-beta0 = 0 and at beta-beta0 = 1.</t>
  </si>
  <si>
    <t>The ABg model is identical to the ABC model when C=1. When C≠1, the ABg model is</t>
  </si>
  <si>
    <t>Correction factor</t>
  </si>
  <si>
    <t>Calculated ABC model coefficients:</t>
  </si>
  <si>
    <t>beta-beta0</t>
  </si>
  <si>
    <t>S(beta-beta0)</t>
  </si>
  <si>
    <t>The following is from section 4.5 (equation 4.24) of Stover's Book, Optical Scattering:Measurement and Analysis,</t>
  </si>
  <si>
    <t>McGraw-Hill 1990. Second edition published by SPIE Press, 1995.</t>
  </si>
  <si>
    <t>the autocorrelation function is characterized by two parameters, the rms roughness and the autocorrelation length.</t>
  </si>
  <si>
    <t>However, we can still use the above expressions to estimate a PSD and BSDF and apply a correction factor</t>
  </si>
  <si>
    <t>to the BSDF, because we can calculate the TIS in two ways and compare. First we calculate TIS by</t>
  </si>
  <si>
    <r>
      <t>When C=2</t>
    </r>
    <r>
      <rPr>
        <sz val="10"/>
        <rFont val="Arial"/>
        <family val="0"/>
      </rPr>
      <t xml:space="preserve"> in the ABC model for the Power Spectral Density (PSD) of the surface roughness,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</si>
</sst>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15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BSDF from surface roughness
vs beta-beta0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Sheet1!$G$62:$G$64</c:f>
              <c:strCache>
                <c:ptCount val="1"/>
                <c:pt idx="0">
                  <c:v>Corrected ABC BSDF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Sheet1!$A$66:$A$192</c:f>
              <c:numCache/>
            </c:numRef>
          </c:xVal>
          <c:yVal>
            <c:numRef>
              <c:f>Sheet1!$G$66:$G$192</c:f>
              <c:numCache/>
            </c:numRef>
          </c:yVal>
          <c:smooth val="0"/>
        </c:ser>
        <c:ser>
          <c:idx val="1"/>
          <c:order val="1"/>
          <c:tx>
            <c:strRef>
              <c:f>Sheet1!$H$63:$H$64</c:f>
              <c:strCache>
                <c:ptCount val="1"/>
                <c:pt idx="0">
                  <c:v>ABg BSDF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Sheet1!$A$66:$A$192</c:f>
              <c:numCache/>
            </c:numRef>
          </c:xVal>
          <c:yVal>
            <c:numRef>
              <c:f>Sheet1!$H$66:$H$192</c:f>
              <c:numCache/>
            </c:numRef>
          </c:yVal>
          <c:smooth val="0"/>
        </c:ser>
        <c:axId val="6901590"/>
        <c:axId val="62114311"/>
      </c:scatterChart>
      <c:valAx>
        <c:axId val="690159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beta - beta0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2114311"/>
        <c:crossesAt val="1E-06"/>
        <c:crossBetween val="midCat"/>
        <c:dispUnits/>
      </c:valAx>
      <c:valAx>
        <c:axId val="621143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BSDF (1/sr)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in"/>
        <c:minorTickMark val="in"/>
        <c:tickLblPos val="nextTo"/>
        <c:crossAx val="6901590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BSDF from surface roughness
vs degrees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Sheet1!$G$62:$G$64</c:f>
              <c:strCache>
                <c:ptCount val="1"/>
                <c:pt idx="0">
                  <c:v>Corrected ABC BSDF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Sheet1!$D$66:$D$192</c:f>
              <c:numCache/>
            </c:numRef>
          </c:xVal>
          <c:yVal>
            <c:numRef>
              <c:f>Sheet1!$G$66:$G$192</c:f>
              <c:numCache/>
            </c:numRef>
          </c:yVal>
          <c:smooth val="0"/>
        </c:ser>
        <c:ser>
          <c:idx val="1"/>
          <c:order val="1"/>
          <c:tx>
            <c:strRef>
              <c:f>Sheet1!$H$63:$H$64</c:f>
              <c:strCache>
                <c:ptCount val="1"/>
                <c:pt idx="0">
                  <c:v>ABg BSDF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Sheet1!$D$66:$D$192</c:f>
              <c:numCache/>
            </c:numRef>
          </c:xVal>
          <c:yVal>
            <c:numRef>
              <c:f>Sheet1!$H$66:$H$192</c:f>
              <c:numCache/>
            </c:numRef>
          </c:yVal>
          <c:smooth val="0"/>
        </c:ser>
        <c:axId val="22157888"/>
        <c:axId val="65203265"/>
      </c:scatterChart>
      <c:valAx>
        <c:axId val="221578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arcsin(beta - beta0)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5203265"/>
        <c:crossesAt val="1E-06"/>
        <c:crossBetween val="midCat"/>
        <c:dispUnits/>
      </c:valAx>
      <c:valAx>
        <c:axId val="652032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BSDF (1/sr)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in"/>
        <c:minorTickMark val="in"/>
        <c:tickLblPos val="nextTo"/>
        <c:crossAx val="22157888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28575</xdr:rowOff>
    </xdr:from>
    <xdr:to>
      <xdr:col>20</xdr:col>
      <xdr:colOff>38100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6381750" y="228600"/>
        <a:ext cx="7172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30</xdr:row>
      <xdr:rowOff>123825</xdr:rowOff>
    </xdr:from>
    <xdr:to>
      <xdr:col>19</xdr:col>
      <xdr:colOff>542925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6391275" y="5019675"/>
        <a:ext cx="70580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1.28125" style="0" customWidth="1"/>
    <col min="2" max="2" width="12.8515625" style="0" bestFit="1" customWidth="1"/>
    <col min="5" max="5" width="9.8515625" style="0" customWidth="1"/>
    <col min="6" max="6" width="12.421875" style="0" bestFit="1" customWidth="1"/>
  </cols>
  <sheetData>
    <row r="1" ht="15.75">
      <c r="A1" s="2" t="s">
        <v>0</v>
      </c>
    </row>
    <row r="2" ht="12.75">
      <c r="A2" t="s">
        <v>52</v>
      </c>
    </row>
    <row r="3" spans="1:2" ht="12.75">
      <c r="A3" t="s">
        <v>47</v>
      </c>
      <c r="B3" s="11">
        <v>38609</v>
      </c>
    </row>
    <row r="4" ht="12.75">
      <c r="B4" s="11"/>
    </row>
    <row r="5" ht="12.75">
      <c r="A5" t="s">
        <v>34</v>
      </c>
    </row>
    <row r="6" ht="12.75">
      <c r="A6" t="s">
        <v>1</v>
      </c>
    </row>
    <row r="8" ht="12.75">
      <c r="A8" t="s">
        <v>65</v>
      </c>
    </row>
    <row r="9" ht="12.75">
      <c r="A9" t="s">
        <v>66</v>
      </c>
    </row>
    <row r="11" ht="12.75">
      <c r="A11" s="13" t="s">
        <v>70</v>
      </c>
    </row>
    <row r="12" ht="12.75">
      <c r="A12" t="s">
        <v>67</v>
      </c>
    </row>
    <row r="13" ht="12.75">
      <c r="A13" t="s">
        <v>2</v>
      </c>
    </row>
    <row r="14" ht="12.75">
      <c r="A14" t="s">
        <v>3</v>
      </c>
    </row>
    <row r="16" ht="12.75">
      <c r="A16" s="13" t="s">
        <v>54</v>
      </c>
    </row>
    <row r="17" ht="12.75">
      <c r="A17" t="s">
        <v>68</v>
      </c>
    </row>
    <row r="18" ht="12.75">
      <c r="A18" t="s">
        <v>69</v>
      </c>
    </row>
    <row r="19" ht="12.75">
      <c r="A19" t="s">
        <v>53</v>
      </c>
    </row>
    <row r="20" ht="12.75">
      <c r="A20" s="12" t="s">
        <v>55</v>
      </c>
    </row>
    <row r="21" ht="12.75">
      <c r="A21" s="12" t="s">
        <v>57</v>
      </c>
    </row>
    <row r="22" ht="12.75">
      <c r="A22" s="12" t="s">
        <v>58</v>
      </c>
    </row>
    <row r="23" ht="12.75">
      <c r="A23" s="12" t="s">
        <v>56</v>
      </c>
    </row>
    <row r="25" ht="12.75">
      <c r="A25" s="1" t="s">
        <v>4</v>
      </c>
    </row>
    <row r="26" ht="12.75">
      <c r="A26" t="s">
        <v>36</v>
      </c>
    </row>
    <row r="27" ht="12.75">
      <c r="A27" t="s">
        <v>35</v>
      </c>
    </row>
    <row r="29" spans="1:7" ht="12.75">
      <c r="A29" s="9" t="s">
        <v>43</v>
      </c>
      <c r="B29" s="9"/>
      <c r="C29" s="9"/>
      <c r="D29" s="9"/>
      <c r="E29" s="9"/>
      <c r="F29" s="9"/>
      <c r="G29" s="9"/>
    </row>
    <row r="30" spans="1:7" ht="12.75">
      <c r="A30" s="9" t="s">
        <v>42</v>
      </c>
      <c r="B30" s="9"/>
      <c r="C30" s="9"/>
      <c r="D30" s="9"/>
      <c r="E30" s="9"/>
      <c r="F30" s="9"/>
      <c r="G30" s="9"/>
    </row>
    <row r="31" spans="1:7" ht="12.75">
      <c r="A31" s="9" t="s">
        <v>41</v>
      </c>
      <c r="B31" s="9"/>
      <c r="C31" s="9"/>
      <c r="D31" s="9"/>
      <c r="E31" s="9"/>
      <c r="F31" s="9"/>
      <c r="G31" s="9"/>
    </row>
    <row r="32" spans="1:7" ht="12.75">
      <c r="A32" s="9" t="s">
        <v>39</v>
      </c>
      <c r="B32" s="9"/>
      <c r="C32" s="9"/>
      <c r="D32" s="9"/>
      <c r="E32" s="9"/>
      <c r="F32" s="9"/>
      <c r="G32" s="9"/>
    </row>
    <row r="33" spans="1:7" ht="12.75">
      <c r="A33" s="9" t="s">
        <v>40</v>
      </c>
      <c r="B33" s="9"/>
      <c r="C33" s="9"/>
      <c r="D33" s="9"/>
      <c r="E33" s="9"/>
      <c r="F33" s="9"/>
      <c r="G33" s="9"/>
    </row>
    <row r="35" ht="12.75">
      <c r="A35" t="s">
        <v>5</v>
      </c>
    </row>
    <row r="36" ht="12.75">
      <c r="A36" t="s">
        <v>6</v>
      </c>
    </row>
    <row r="38" ht="12.75">
      <c r="A38" t="s">
        <v>30</v>
      </c>
    </row>
    <row r="39" ht="12.75">
      <c r="A39" t="s">
        <v>27</v>
      </c>
    </row>
    <row r="40" ht="12.75">
      <c r="A40" t="s">
        <v>60</v>
      </c>
    </row>
    <row r="41" ht="12.75">
      <c r="A41" t="s">
        <v>59</v>
      </c>
    </row>
    <row r="43" spans="1:7" ht="12.75">
      <c r="A43" s="6" t="s">
        <v>7</v>
      </c>
      <c r="B43" s="8"/>
      <c r="C43" s="8"/>
      <c r="D43" s="8"/>
      <c r="E43" s="8"/>
      <c r="F43" s="8"/>
      <c r="G43" s="8"/>
    </row>
    <row r="44" spans="1:7" ht="12.75">
      <c r="A44" s="4" t="s">
        <v>31</v>
      </c>
      <c r="B44" s="4">
        <v>50</v>
      </c>
      <c r="C44" s="4" t="s">
        <v>17</v>
      </c>
      <c r="D44" s="8"/>
      <c r="E44" s="8" t="s">
        <v>46</v>
      </c>
      <c r="F44" s="8">
        <f>50*0.0001*B44</f>
        <v>0.25</v>
      </c>
      <c r="G44" s="8" t="s">
        <v>10</v>
      </c>
    </row>
    <row r="45" spans="1:7" ht="12.75">
      <c r="A45" s="4" t="s">
        <v>26</v>
      </c>
      <c r="B45" s="4">
        <v>100</v>
      </c>
      <c r="C45" s="4" t="s">
        <v>10</v>
      </c>
      <c r="D45" s="8"/>
      <c r="E45" s="8"/>
      <c r="F45" s="8"/>
      <c r="G45" s="8"/>
    </row>
    <row r="46" spans="1:7" ht="12.75">
      <c r="A46" s="4" t="s">
        <v>28</v>
      </c>
      <c r="B46" s="4">
        <v>0.5</v>
      </c>
      <c r="C46" s="4" t="s">
        <v>10</v>
      </c>
      <c r="D46" s="8"/>
      <c r="E46" s="8"/>
      <c r="F46" s="8"/>
      <c r="G46" s="8"/>
    </row>
    <row r="47" spans="1:7" ht="12.75">
      <c r="A47" s="4" t="s">
        <v>12</v>
      </c>
      <c r="B47" s="4">
        <v>2</v>
      </c>
      <c r="C47" s="4"/>
      <c r="D47" s="4" t="s">
        <v>13</v>
      </c>
      <c r="E47" s="4"/>
      <c r="F47" s="4"/>
      <c r="G47" s="4"/>
    </row>
    <row r="48" spans="1:7" ht="12.75">
      <c r="A48" s="4" t="s">
        <v>14</v>
      </c>
      <c r="B48" s="4">
        <v>0.95</v>
      </c>
      <c r="C48" s="4"/>
      <c r="D48" s="4" t="s">
        <v>33</v>
      </c>
      <c r="E48" s="4"/>
      <c r="F48" s="4"/>
      <c r="G48" s="4"/>
    </row>
    <row r="49" ht="12.75">
      <c r="D49" t="s">
        <v>37</v>
      </c>
    </row>
    <row r="50" ht="12.75">
      <c r="A50" s="1" t="s">
        <v>62</v>
      </c>
    </row>
    <row r="51" spans="1:4" ht="12.75">
      <c r="A51" t="s">
        <v>8</v>
      </c>
      <c r="B51">
        <f>2*PI()*(B44/10000)^2*B45^2</f>
        <v>1.5707963267948966</v>
      </c>
      <c r="D51" t="s">
        <v>51</v>
      </c>
    </row>
    <row r="52" spans="1:4" ht="12.75">
      <c r="A52" t="s">
        <v>9</v>
      </c>
      <c r="B52">
        <f>2*PI()*B45</f>
        <v>628.3185307179587</v>
      </c>
      <c r="C52" t="s">
        <v>10</v>
      </c>
      <c r="D52" t="s">
        <v>51</v>
      </c>
    </row>
    <row r="53" spans="1:2" ht="12.75">
      <c r="A53" t="s">
        <v>11</v>
      </c>
      <c r="B53">
        <v>2</v>
      </c>
    </row>
    <row r="54" spans="1:3" ht="12.75">
      <c r="A54" t="s">
        <v>44</v>
      </c>
      <c r="B54">
        <f>B44*0.0001/B46</f>
        <v>0.01</v>
      </c>
      <c r="C54" s="10" t="s">
        <v>45</v>
      </c>
    </row>
    <row r="56" ht="12.75">
      <c r="A56" t="s">
        <v>15</v>
      </c>
    </row>
    <row r="57" spans="1:6" ht="12.75">
      <c r="A57" t="s">
        <v>18</v>
      </c>
      <c r="B57">
        <f>4*(PI()^2)*B48*(B47^2)/(B46^4)</f>
        <v>2400.2877903449316</v>
      </c>
      <c r="D57" t="s">
        <v>50</v>
      </c>
      <c r="F57">
        <f>2*PI()*SUM(F66:F192)</f>
        <v>0.015552516021268788</v>
      </c>
    </row>
    <row r="58" spans="4:6" ht="12.75">
      <c r="D58" t="s">
        <v>38</v>
      </c>
      <c r="F58">
        <f>E65</f>
        <v>3770.3632443244574</v>
      </c>
    </row>
    <row r="59" spans="1:6" ht="12.75">
      <c r="A59" s="7" t="s">
        <v>32</v>
      </c>
      <c r="D59" t="s">
        <v>48</v>
      </c>
      <c r="F59">
        <f>B48*(1-EXP(-((2*PI()*B47*B44*0.0001/B46)^2)))</f>
        <v>0.014883970274198865</v>
      </c>
    </row>
    <row r="60" spans="1:6" ht="12.75">
      <c r="A60" s="3" t="s">
        <v>19</v>
      </c>
      <c r="B60" s="3">
        <f>G65*G192/(G65-G192)</f>
        <v>1.8183242270402615E-06</v>
      </c>
      <c r="D60" t="s">
        <v>61</v>
      </c>
      <c r="F60">
        <f>F59/F57</f>
        <v>0.9570136596448025</v>
      </c>
    </row>
    <row r="61" spans="1:2" ht="12.75">
      <c r="A61" s="3" t="s">
        <v>20</v>
      </c>
      <c r="B61" s="3">
        <f>G192/(G65-G192)</f>
        <v>5.039297470967524E-10</v>
      </c>
    </row>
    <row r="62" spans="1:7" ht="12.75">
      <c r="A62" s="3" t="s">
        <v>16</v>
      </c>
      <c r="B62" s="3">
        <f>B53+1</f>
        <v>3</v>
      </c>
      <c r="G62" s="5" t="s">
        <v>49</v>
      </c>
    </row>
    <row r="63" spans="1:8" ht="12.75">
      <c r="A63" s="5"/>
      <c r="B63" s="5"/>
      <c r="C63" s="5"/>
      <c r="D63" s="5"/>
      <c r="E63" s="5" t="s">
        <v>21</v>
      </c>
      <c r="G63" s="5" t="s">
        <v>21</v>
      </c>
      <c r="H63" s="5" t="s">
        <v>29</v>
      </c>
    </row>
    <row r="64" spans="1:8" ht="12.75">
      <c r="A64" s="5" t="s">
        <v>63</v>
      </c>
      <c r="B64" s="5" t="s">
        <v>64</v>
      </c>
      <c r="C64" s="5" t="s">
        <v>22</v>
      </c>
      <c r="D64" s="5" t="s">
        <v>23</v>
      </c>
      <c r="E64" s="5" t="s">
        <v>24</v>
      </c>
      <c r="F64" s="5" t="s">
        <v>25</v>
      </c>
      <c r="G64" s="5" t="s">
        <v>24</v>
      </c>
      <c r="H64" s="5" t="s">
        <v>24</v>
      </c>
    </row>
    <row r="65" spans="1:8" ht="12.75">
      <c r="A65">
        <v>0</v>
      </c>
      <c r="B65">
        <f aca="true" t="shared" si="0" ref="B65:B146">$B$51/((1+($B$52*A65/$B$46)^2)^(($B$53+1)/2))</f>
        <v>1.5707963267948966</v>
      </c>
      <c r="C65">
        <f aca="true" t="shared" si="1" ref="C65:C88">A65*B65</f>
        <v>0</v>
      </c>
      <c r="D65">
        <f aca="true" t="shared" si="2" ref="D65:D88">DEGREES(ASIN(A65))</f>
        <v>0</v>
      </c>
      <c r="E65">
        <f aca="true" t="shared" si="3" ref="E65:E88">$B$57*B65</f>
        <v>3770.3632443244574</v>
      </c>
      <c r="G65">
        <f>E65*F$59/F$57</f>
        <v>3608.2891266411993</v>
      </c>
      <c r="H65">
        <f>$B$60/($B$61+A65^$B$62)</f>
        <v>3608.2891266412</v>
      </c>
    </row>
    <row r="66" spans="1:8" ht="12.75">
      <c r="A66">
        <v>1E-05</v>
      </c>
      <c r="B66">
        <f t="shared" si="0"/>
        <v>1.5704243249059284</v>
      </c>
      <c r="C66">
        <f aca="true" t="shared" si="4" ref="C66:C74">A66*B66</f>
        <v>1.5704243249059286E-05</v>
      </c>
      <c r="D66">
        <f aca="true" t="shared" si="5" ref="D66:D74">DEGREES(ASIN(A66))</f>
        <v>0.0005729577951403726</v>
      </c>
      <c r="E66">
        <f aca="true" t="shared" si="6" ref="E66:E74">$B$57*B66</f>
        <v>3769.470332732382</v>
      </c>
      <c r="F66">
        <f>0.5*(E65*A65+E66*A66)*(A66-A65)</f>
        <v>1.8847351663661913E-07</v>
      </c>
      <c r="G66">
        <f aca="true" t="shared" si="7" ref="G66:G74">E66*F$59/F$57</f>
        <v>3607.434598050728</v>
      </c>
      <c r="H66">
        <f aca="true" t="shared" si="8" ref="H66:H74">$B$60/($B$61+A66^$B$62)</f>
        <v>3608.2819663535065</v>
      </c>
    </row>
    <row r="67" spans="1:8" ht="12.75">
      <c r="A67">
        <v>2E-05</v>
      </c>
      <c r="B67">
        <f t="shared" si="0"/>
        <v>1.569309199764468</v>
      </c>
      <c r="C67">
        <f t="shared" si="4"/>
        <v>3.138618399528936E-05</v>
      </c>
      <c r="D67">
        <f t="shared" si="5"/>
        <v>0.001145915590338041</v>
      </c>
      <c r="E67">
        <f t="shared" si="6"/>
        <v>3766.793711470628</v>
      </c>
      <c r="F67">
        <f aca="true" t="shared" si="9" ref="F67:F130">0.5*(E66*A66+E67*A67)*(A67-A66)</f>
        <v>5.651528877836821E-07</v>
      </c>
      <c r="G67">
        <f t="shared" si="7"/>
        <v>3604.873034941533</v>
      </c>
      <c r="H67">
        <f t="shared" si="8"/>
        <v>3608.2318451353403</v>
      </c>
    </row>
    <row r="68" spans="1:8" ht="12.75">
      <c r="A68">
        <v>3E-05</v>
      </c>
      <c r="B68">
        <f t="shared" si="0"/>
        <v>1.5674535880878069</v>
      </c>
      <c r="C68">
        <f t="shared" si="4"/>
        <v>4.702360764263421E-05</v>
      </c>
      <c r="D68">
        <f t="shared" si="5"/>
        <v>0.0017188733856503009</v>
      </c>
      <c r="E68">
        <f t="shared" si="6"/>
        <v>3762.3397094195166</v>
      </c>
      <c r="F68">
        <f t="shared" si="9"/>
        <v>9.410303275599904E-07</v>
      </c>
      <c r="G68">
        <f t="shared" si="7"/>
        <v>3600.6104941385342</v>
      </c>
      <c r="H68">
        <f t="shared" si="8"/>
        <v>3608.095808847598</v>
      </c>
    </row>
    <row r="69" spans="1:8" ht="12.75">
      <c r="A69">
        <v>4E-05</v>
      </c>
      <c r="B69">
        <f t="shared" si="0"/>
        <v>1.564861868256189</v>
      </c>
      <c r="C69">
        <f t="shared" si="4"/>
        <v>6.259447473024756E-05</v>
      </c>
      <c r="D69">
        <f t="shared" si="5"/>
        <v>0.0022918311811344484</v>
      </c>
      <c r="E69">
        <f t="shared" si="6"/>
        <v>3756.1188359516896</v>
      </c>
      <c r="F69">
        <f t="shared" si="9"/>
        <v>1.3155747236032658E-06</v>
      </c>
      <c r="G69">
        <f t="shared" si="7"/>
        <v>3594.6570332549018</v>
      </c>
      <c r="H69">
        <f t="shared" si="8"/>
        <v>3607.8309255118497</v>
      </c>
    </row>
    <row r="70" spans="1:8" ht="12.75">
      <c r="A70">
        <v>5E-05</v>
      </c>
      <c r="B70">
        <f t="shared" si="0"/>
        <v>1.5615401362579249</v>
      </c>
      <c r="C70">
        <f t="shared" si="4"/>
        <v>7.807700681289625E-05</v>
      </c>
      <c r="D70">
        <f t="shared" si="5"/>
        <v>0.0028647889768477785</v>
      </c>
      <c r="E70">
        <f t="shared" si="6"/>
        <v>3748.145723193458</v>
      </c>
      <c r="F70">
        <f t="shared" si="9"/>
        <v>1.6882601979887023E-06</v>
      </c>
      <c r="G70">
        <f t="shared" si="7"/>
        <v>3587.0266554353857</v>
      </c>
      <c r="H70">
        <f t="shared" si="8"/>
        <v>3607.3943108628973</v>
      </c>
    </row>
    <row r="71" spans="1:8" ht="12.75">
      <c r="A71">
        <v>6E-05</v>
      </c>
      <c r="B71">
        <f t="shared" si="0"/>
        <v>1.5574961723458323</v>
      </c>
      <c r="C71">
        <f t="shared" si="4"/>
        <v>9.344977034074994E-05</v>
      </c>
      <c r="D71">
        <f t="shared" si="5"/>
        <v>0.0034377467728475873</v>
      </c>
      <c r="E71">
        <f t="shared" si="6"/>
        <v>3738.4390459906667</v>
      </c>
      <c r="F71">
        <f t="shared" si="9"/>
        <v>2.0585681445955643E-06</v>
      </c>
      <c r="G71">
        <f t="shared" si="7"/>
        <v>3577.7372327625517</v>
      </c>
      <c r="H71">
        <f t="shared" si="8"/>
        <v>3606.743164078106</v>
      </c>
    </row>
    <row r="72" spans="1:8" ht="12.75">
      <c r="A72">
        <v>7E-05</v>
      </c>
      <c r="B72">
        <f t="shared" si="0"/>
        <v>1.5527393987320735</v>
      </c>
      <c r="C72">
        <f t="shared" si="4"/>
        <v>0.00010869175791124514</v>
      </c>
      <c r="D72">
        <f t="shared" si="5"/>
        <v>0.00401070456919117</v>
      </c>
      <c r="E72">
        <f t="shared" si="6"/>
        <v>3727.0214203641262</v>
      </c>
      <c r="F72">
        <f t="shared" si="9"/>
        <v>2.4259892109246425E-06</v>
      </c>
      <c r="G72">
        <f t="shared" si="7"/>
        <v>3566.8104090772417</v>
      </c>
      <c r="H72">
        <f t="shared" si="8"/>
        <v>3605.834813618012</v>
      </c>
    </row>
    <row r="73" spans="1:8" ht="12.75">
      <c r="A73">
        <v>8E-05</v>
      </c>
      <c r="B73">
        <f t="shared" si="0"/>
        <v>1.5472808287332076</v>
      </c>
      <c r="C73">
        <f t="shared" si="4"/>
        <v>0.00012378246629865663</v>
      </c>
      <c r="D73">
        <f t="shared" si="5"/>
        <v>0.004583662365935826</v>
      </c>
      <c r="E73">
        <f t="shared" si="6"/>
        <v>3713.9192814431053</v>
      </c>
      <c r="F73">
        <f t="shared" si="9"/>
        <v>2.7900252097046897E-06</v>
      </c>
      <c r="G73">
        <f t="shared" si="7"/>
        <v>3554.2714831592616</v>
      </c>
      <c r="H73">
        <f t="shared" si="8"/>
        <v>3604.626773072184</v>
      </c>
    </row>
    <row r="74" spans="1:8" ht="12.75">
      <c r="A74">
        <v>9E-05</v>
      </c>
      <c r="B74">
        <f t="shared" si="0"/>
        <v>1.541133007855749</v>
      </c>
      <c r="C74">
        <f t="shared" si="4"/>
        <v>0.00013870197070701742</v>
      </c>
      <c r="D74">
        <f t="shared" si="5"/>
        <v>0.005156620163138847</v>
      </c>
      <c r="E74">
        <f t="shared" si="6"/>
        <v>3699.162742053714</v>
      </c>
      <c r="F74">
        <f t="shared" si="9"/>
        <v>3.150190946501413E-06</v>
      </c>
      <c r="G74">
        <f t="shared" si="7"/>
        <v>3540.149273394527</v>
      </c>
      <c r="H74">
        <f t="shared" si="8"/>
        <v>3603.076806853909</v>
      </c>
    </row>
    <row r="75" spans="1:8" ht="12.75">
      <c r="A75">
        <v>0.0001</v>
      </c>
      <c r="B75">
        <f t="shared" si="0"/>
        <v>1.53430994738365</v>
      </c>
      <c r="C75">
        <f t="shared" si="1"/>
        <v>0.000153430994738365</v>
      </c>
      <c r="D75">
        <f t="shared" si="2"/>
        <v>0.005729577960857529</v>
      </c>
      <c r="E75">
        <f t="shared" si="3"/>
        <v>3682.7854333097494</v>
      </c>
      <c r="F75">
        <f t="shared" si="9"/>
        <v>3.5060159505790453E-06</v>
      </c>
      <c r="G75">
        <f aca="true" t="shared" si="10" ref="G75:G83">E75*F$59/F$57</f>
        <v>3524.475965218333</v>
      </c>
      <c r="H75">
        <f aca="true" t="shared" si="11" ref="H75:H83">$B$60/($B$61+A75^$B$62)</f>
        <v>3601.1430055275437</v>
      </c>
    </row>
    <row r="76" spans="1:8" ht="12.75">
      <c r="A76">
        <v>0.0002</v>
      </c>
      <c r="B76">
        <f t="shared" si="0"/>
        <v>1.4329089118646232</v>
      </c>
      <c r="C76">
        <f t="shared" si="1"/>
        <v>0.00028658178237292464</v>
      </c>
      <c r="D76">
        <f t="shared" si="2"/>
        <v>0.011459155979010838</v>
      </c>
      <c r="E76">
        <f t="shared" si="3"/>
        <v>3439.393765825097</v>
      </c>
      <c r="F76">
        <f t="shared" si="9"/>
        <v>5.280786482479972E-05</v>
      </c>
      <c r="G76">
        <f t="shared" si="10"/>
        <v>3291.546814791795</v>
      </c>
      <c r="H76">
        <f t="shared" si="11"/>
        <v>3551.9018719898813</v>
      </c>
    </row>
    <row r="77" spans="1:8" ht="12.75">
      <c r="A77">
        <v>0.0003</v>
      </c>
      <c r="B77">
        <f t="shared" si="0"/>
        <v>1.2869182456166337</v>
      </c>
      <c r="C77">
        <f t="shared" si="1"/>
        <v>0.0003860754736849901</v>
      </c>
      <c r="D77">
        <f t="shared" si="2"/>
        <v>0.017188734111755713</v>
      </c>
      <c r="E77">
        <f t="shared" si="3"/>
        <v>3088.9741521257256</v>
      </c>
      <c r="F77">
        <f t="shared" si="9"/>
        <v>8.072854994013682E-05</v>
      </c>
      <c r="G77">
        <f t="shared" si="10"/>
        <v>2956.1904578740414</v>
      </c>
      <c r="H77">
        <f t="shared" si="11"/>
        <v>3424.7925210129624</v>
      </c>
    </row>
    <row r="78" spans="1:8" ht="12.75">
      <c r="A78">
        <v>0.0004</v>
      </c>
      <c r="B78">
        <f t="shared" si="0"/>
        <v>1.1203896508725528</v>
      </c>
      <c r="C78">
        <f t="shared" si="1"/>
        <v>0.00044815586034902113</v>
      </c>
      <c r="D78">
        <f t="shared" si="2"/>
        <v>0.022918312416387955</v>
      </c>
      <c r="E78">
        <f t="shared" si="3"/>
        <v>2689.2575994182093</v>
      </c>
      <c r="F78">
        <f t="shared" si="9"/>
        <v>0.00010011976427025011</v>
      </c>
      <c r="G78">
        <f t="shared" si="10"/>
        <v>2573.656256946817</v>
      </c>
      <c r="H78">
        <f t="shared" si="11"/>
        <v>3201.671045293023</v>
      </c>
    </row>
    <row r="79" spans="1:8" ht="12.75">
      <c r="A79">
        <v>0.0005</v>
      </c>
      <c r="B79">
        <f t="shared" si="0"/>
        <v>0.9535848872520963</v>
      </c>
      <c r="C79">
        <f t="shared" si="1"/>
        <v>0.0004767924436260482</v>
      </c>
      <c r="D79">
        <f t="shared" si="2"/>
        <v>0.028647890950203366</v>
      </c>
      <c r="E79">
        <f t="shared" si="3"/>
        <v>2288.878161928655</v>
      </c>
      <c r="F79">
        <f t="shared" si="9"/>
        <v>0.00011100710603658056</v>
      </c>
      <c r="G79">
        <f t="shared" si="10"/>
        <v>2190.4876662284114</v>
      </c>
      <c r="H79">
        <f t="shared" si="11"/>
        <v>2891.1404420508934</v>
      </c>
    </row>
    <row r="80" spans="1:8" ht="12.75">
      <c r="A80">
        <v>0.0006</v>
      </c>
      <c r="B80">
        <f t="shared" si="0"/>
        <v>0.7996456377799418</v>
      </c>
      <c r="C80">
        <f t="shared" si="1"/>
        <v>0.00047978738266796504</v>
      </c>
      <c r="D80">
        <f t="shared" si="2"/>
        <v>0.034377469770497784</v>
      </c>
      <c r="E80">
        <f t="shared" si="3"/>
        <v>1919.37966096578</v>
      </c>
      <c r="F80">
        <f t="shared" si="9"/>
        <v>0.00011480334387718971</v>
      </c>
      <c r="G80">
        <f t="shared" si="10"/>
        <v>1836.8725535886613</v>
      </c>
      <c r="H80">
        <f t="shared" si="11"/>
        <v>2525.696756347386</v>
      </c>
    </row>
    <row r="81" spans="1:8" ht="12.75">
      <c r="A81">
        <v>0.0007</v>
      </c>
      <c r="B81">
        <f t="shared" si="0"/>
        <v>0.6649229969377463</v>
      </c>
      <c r="C81">
        <f t="shared" si="1"/>
        <v>0.00046544609785642235</v>
      </c>
      <c r="D81">
        <f t="shared" si="2"/>
        <v>0.04010704893456707</v>
      </c>
      <c r="E81">
        <f t="shared" si="3"/>
        <v>1596.0065510692327</v>
      </c>
      <c r="F81">
        <f t="shared" si="9"/>
        <v>0.00011344161911639659</v>
      </c>
      <c r="G81">
        <f t="shared" si="10"/>
        <v>1527.4000702558455</v>
      </c>
      <c r="H81">
        <f t="shared" si="11"/>
        <v>2146.959925865655</v>
      </c>
    </row>
    <row r="82" spans="1:8" ht="12.75">
      <c r="A82">
        <v>0.0008</v>
      </c>
      <c r="B82">
        <f t="shared" si="0"/>
        <v>0.5509548021281137</v>
      </c>
      <c r="C82">
        <f t="shared" si="1"/>
        <v>0.00044076384170249096</v>
      </c>
      <c r="D82">
        <f t="shared" si="2"/>
        <v>0.04583662849970712</v>
      </c>
      <c r="E82">
        <f t="shared" si="3"/>
        <v>1322.450084580019</v>
      </c>
      <c r="F82">
        <f t="shared" si="9"/>
        <v>0.00010875823267062397</v>
      </c>
      <c r="G82">
        <f t="shared" si="10"/>
        <v>1265.6027951415024</v>
      </c>
      <c r="H82">
        <f t="shared" si="11"/>
        <v>1789.8129592489356</v>
      </c>
    </row>
    <row r="83" spans="1:8" ht="12.75">
      <c r="A83">
        <v>0.0009</v>
      </c>
      <c r="B83">
        <f t="shared" si="0"/>
        <v>0.4565355450399405</v>
      </c>
      <c r="C83">
        <f t="shared" si="1"/>
        <v>0.00041088199053594644</v>
      </c>
      <c r="D83">
        <f t="shared" si="2"/>
        <v>0.05156620852321383</v>
      </c>
      <c r="E83">
        <f t="shared" si="3"/>
        <v>1095.8166946178378</v>
      </c>
      <c r="F83">
        <f t="shared" si="9"/>
        <v>0.0001022097546410034</v>
      </c>
      <c r="G83">
        <f t="shared" si="10"/>
        <v>1048.7115452160876</v>
      </c>
      <c r="H83">
        <f t="shared" si="11"/>
        <v>1474.7995425708314</v>
      </c>
    </row>
    <row r="84" spans="1:8" ht="12.75">
      <c r="A84">
        <v>0.001</v>
      </c>
      <c r="B84">
        <f t="shared" si="0"/>
        <v>0.3792349318672055</v>
      </c>
      <c r="C84">
        <f t="shared" si="1"/>
        <v>0.0003792349318672055</v>
      </c>
      <c r="D84">
        <f t="shared" si="2"/>
        <v>0.057295789062383216</v>
      </c>
      <c r="E84">
        <f t="shared" si="3"/>
        <v>910.2729766331455</v>
      </c>
      <c r="F84">
        <f t="shared" si="9"/>
        <v>9.482540008946002E-05</v>
      </c>
      <c r="G84">
        <f aca="true" t="shared" si="12" ref="G84:G147">E84*F$59/F$57</f>
        <v>871.1436726434544</v>
      </c>
      <c r="H84">
        <f>$B$60/($B$61+A84^$B$62)</f>
        <v>1209.0486477512857</v>
      </c>
    </row>
    <row r="85" spans="1:8" ht="12.75">
      <c r="A85">
        <f>A84+0.001</f>
        <v>0.002</v>
      </c>
      <c r="B85">
        <f t="shared" si="0"/>
        <v>0.07937077907587062</v>
      </c>
      <c r="C85">
        <f t="shared" si="1"/>
        <v>0.00015874155815174125</v>
      </c>
      <c r="D85">
        <f t="shared" si="2"/>
        <v>0.11459163542067485</v>
      </c>
      <c r="E85">
        <f t="shared" si="3"/>
        <v>190.51271192597721</v>
      </c>
      <c r="F85">
        <f t="shared" si="9"/>
        <v>0.0006456492002425501</v>
      </c>
      <c r="G85">
        <f t="shared" si="12"/>
        <v>182.32326764913546</v>
      </c>
      <c r="H85">
        <f>$B$60/($B$61+A85^$B$62)</f>
        <v>213.82164259541756</v>
      </c>
    </row>
    <row r="86" spans="1:8" ht="12.75">
      <c r="A86">
        <f>A85+0.001</f>
        <v>0.003</v>
      </c>
      <c r="B86">
        <f t="shared" si="0"/>
        <v>0.026474668935029252</v>
      </c>
      <c r="C86">
        <f t="shared" si="1"/>
        <v>7.942400680508776E-05</v>
      </c>
      <c r="D86">
        <f t="shared" si="2"/>
        <v>0.171887596371299</v>
      </c>
      <c r="E86">
        <f t="shared" si="3"/>
        <v>63.546824598174965</v>
      </c>
      <c r="F86">
        <f t="shared" si="9"/>
        <v>0.0002858329488232397</v>
      </c>
      <c r="G86">
        <f t="shared" si="12"/>
        <v>60.815179167505775</v>
      </c>
      <c r="H86">
        <f>$B$60/($B$61+A86^$B$62)</f>
        <v>66.11143366639087</v>
      </c>
    </row>
    <row r="87" spans="1:8" ht="12.75">
      <c r="A87">
        <f>A86+0.001</f>
        <v>0.004</v>
      </c>
      <c r="B87">
        <f t="shared" si="0"/>
        <v>0.011668749659465346</v>
      </c>
      <c r="C87">
        <f t="shared" si="1"/>
        <v>4.6674998637861384E-05</v>
      </c>
      <c r="D87">
        <f t="shared" si="2"/>
        <v>0.22918372921171115</v>
      </c>
      <c r="E87">
        <f t="shared" si="3"/>
        <v>28.00835733620625</v>
      </c>
      <c r="F87">
        <f t="shared" si="9"/>
        <v>0.00015133695156967493</v>
      </c>
      <c r="G87">
        <f t="shared" si="12"/>
        <v>26.80438055496209</v>
      </c>
      <c r="H87">
        <f>$B$60/($B$61+A87^$B$62)</f>
        <v>28.18935581397042</v>
      </c>
    </row>
    <row r="88" spans="1:8" ht="12.75">
      <c r="A88">
        <f>A87+0.001</f>
        <v>0.005</v>
      </c>
      <c r="B88">
        <f t="shared" si="0"/>
        <v>0.006099364492234263</v>
      </c>
      <c r="C88">
        <f t="shared" si="1"/>
        <v>3.0496822461171316E-05</v>
      </c>
      <c r="D88">
        <f t="shared" si="2"/>
        <v>0.2864800912409137</v>
      </c>
      <c r="E88">
        <f t="shared" si="3"/>
        <v>14.640230119573316</v>
      </c>
      <c r="F88">
        <f t="shared" si="9"/>
        <v>9.261728997134579E-05</v>
      </c>
      <c r="G88">
        <f t="shared" si="12"/>
        <v>14.010900204774924</v>
      </c>
      <c r="H88">
        <f>$B$60/($B$61+A88^$B$62)</f>
        <v>14.488185594701063</v>
      </c>
    </row>
    <row r="89" spans="1:8" ht="12.75">
      <c r="A89">
        <f>A88+0.001</f>
        <v>0.006</v>
      </c>
      <c r="B89">
        <f t="shared" si="0"/>
        <v>0.003570072031642196</v>
      </c>
      <c r="C89">
        <f aca="true" t="shared" si="13" ref="C89:C152">A89*B89</f>
        <v>2.1420432189853175E-05</v>
      </c>
      <c r="D89">
        <f aca="true" t="shared" si="14" ref="D89:D152">DEGREES(ASIN(A89))</f>
        <v>0.3437767397599721</v>
      </c>
      <c r="E89">
        <f aca="true" t="shared" si="15" ref="E89:E152">$B$57*B89</f>
        <v>8.569200308202687</v>
      </c>
      <c r="F89">
        <f t="shared" si="9"/>
        <v>6.230817622354135E-05</v>
      </c>
      <c r="G89">
        <f t="shared" si="12"/>
        <v>8.200841747182423</v>
      </c>
      <c r="H89">
        <f>$B$60/($B$61+A89^$B$62)</f>
        <v>8.398573777225605</v>
      </c>
    </row>
    <row r="90" spans="1:8" ht="12.75">
      <c r="A90">
        <f>A89+0.001</f>
        <v>0.007</v>
      </c>
      <c r="B90">
        <f t="shared" si="0"/>
        <v>0.002263763832676783</v>
      </c>
      <c r="C90">
        <f t="shared" si="13"/>
        <v>1.584634682873748E-05</v>
      </c>
      <c r="D90">
        <f t="shared" si="14"/>
        <v>0.40107373207252994</v>
      </c>
      <c r="E90">
        <f t="shared" si="15"/>
        <v>5.433684687798529</v>
      </c>
      <c r="F90">
        <f t="shared" si="9"/>
        <v>4.472549733190291E-05</v>
      </c>
      <c r="G90">
        <f t="shared" si="12"/>
        <v>5.200110468425995</v>
      </c>
      <c r="H90">
        <f>$B$60/($B$61+A90^$B$62)</f>
        <v>5.293459752786509</v>
      </c>
    </row>
    <row r="91" spans="1:8" ht="12.75">
      <c r="A91">
        <f>A90+0.001</f>
        <v>0.008</v>
      </c>
      <c r="B91">
        <f t="shared" si="0"/>
        <v>0.0015233728765920375</v>
      </c>
      <c r="C91">
        <f t="shared" si="13"/>
        <v>1.21869830127363E-05</v>
      </c>
      <c r="D91">
        <f t="shared" si="14"/>
        <v>0.4583711254853259</v>
      </c>
      <c r="E91">
        <f t="shared" si="15"/>
        <v>3.656533315826504</v>
      </c>
      <c r="F91">
        <f t="shared" si="9"/>
        <v>3.364402967060087E-05</v>
      </c>
      <c r="G91">
        <f t="shared" si="12"/>
        <v>3.4993523301922673</v>
      </c>
      <c r="H91">
        <f>$B$60/($B$61+A91^$B$62)</f>
        <v>3.5479225065406674</v>
      </c>
    </row>
    <row r="92" spans="1:8" ht="12.75">
      <c r="A92">
        <f>A91+0.001</f>
        <v>0.009000000000000001</v>
      </c>
      <c r="B92">
        <f t="shared" si="0"/>
        <v>0.0010732220707422755</v>
      </c>
      <c r="C92">
        <f t="shared" si="13"/>
        <v>9.658998636680482E-06</v>
      </c>
      <c r="D92">
        <f t="shared" si="14"/>
        <v>0.5156689773087084</v>
      </c>
      <c r="E92">
        <f t="shared" si="15"/>
        <v>2.5760418327313883</v>
      </c>
      <c r="F92">
        <f t="shared" si="9"/>
        <v>2.621832151059729E-05</v>
      </c>
      <c r="G92">
        <f t="shared" si="12"/>
        <v>2.46530722174037</v>
      </c>
      <c r="H92">
        <f>$B$60/($B$61+A92^$B$62)</f>
        <v>2.4925489128902085</v>
      </c>
    </row>
    <row r="93" spans="1:8" ht="12.75">
      <c r="A93">
        <v>0.01</v>
      </c>
      <c r="B93">
        <f t="shared" si="0"/>
        <v>0.0007841117991389892</v>
      </c>
      <c r="C93">
        <f t="shared" si="13"/>
        <v>7.841117991389893E-06</v>
      </c>
      <c r="D93">
        <f t="shared" si="14"/>
        <v>0.5729673448571526</v>
      </c>
      <c r="E93">
        <f t="shared" si="15"/>
        <v>1.8820939777387133</v>
      </c>
      <c r="F93">
        <f t="shared" si="9"/>
        <v>2.1002658135984797E-05</v>
      </c>
      <c r="G93">
        <f t="shared" si="12"/>
        <v>1.8011896454311693</v>
      </c>
      <c r="H93">
        <f>$B$60/($B$61+A93^$B$62)</f>
        <v>1.8174083808945054</v>
      </c>
    </row>
    <row r="94" spans="1:8" ht="12.75">
      <c r="A94">
        <v>0.02</v>
      </c>
      <c r="B94">
        <f t="shared" si="0"/>
        <v>9.871196284521154E-05</v>
      </c>
      <c r="C94">
        <f t="shared" si="13"/>
        <v>1.9742392569042307E-06</v>
      </c>
      <c r="D94">
        <f t="shared" si="14"/>
        <v>1.1459919983885927</v>
      </c>
      <c r="E94">
        <f t="shared" si="15"/>
        <v>0.2369371191783438</v>
      </c>
      <c r="F94">
        <f t="shared" si="9"/>
        <v>0.00011779841080477004</v>
      </c>
      <c r="G94">
        <f t="shared" si="12"/>
        <v>0.22675205953056352</v>
      </c>
      <c r="H94">
        <f>$B$60/($B$61+A94^$B$62)</f>
        <v>0.22727621197453</v>
      </c>
    </row>
    <row r="95" spans="1:8" ht="12.75">
      <c r="A95">
        <v>0.03</v>
      </c>
      <c r="B95">
        <f t="shared" si="0"/>
        <v>2.9286556800923243E-05</v>
      </c>
      <c r="C95">
        <f t="shared" si="13"/>
        <v>8.785967040276973E-07</v>
      </c>
      <c r="D95">
        <f t="shared" si="14"/>
        <v>1.7191313208778112</v>
      </c>
      <c r="E95">
        <f t="shared" si="15"/>
        <v>0.07029616471049938</v>
      </c>
      <c r="F95">
        <f t="shared" si="9"/>
        <v>3.423813662440928E-05</v>
      </c>
      <c r="G95">
        <f t="shared" si="12"/>
        <v>0.06727438984858883</v>
      </c>
      <c r="H95">
        <f>$B$60/($B$61+A95^$B$62)</f>
        <v>0.06734408482787503</v>
      </c>
    </row>
    <row r="96" spans="1:8" ht="12.75">
      <c r="A96">
        <v>0.04</v>
      </c>
      <c r="B96">
        <f t="shared" si="0"/>
        <v>1.2360969378428633E-05</v>
      </c>
      <c r="C96">
        <f t="shared" si="13"/>
        <v>4.944387751371454E-07</v>
      </c>
      <c r="D96">
        <f t="shared" si="14"/>
        <v>2.292442775955887</v>
      </c>
      <c r="E96">
        <f t="shared" si="15"/>
        <v>0.029669883875869826</v>
      </c>
      <c r="F96">
        <f t="shared" si="9"/>
        <v>1.6478401481748875E-05</v>
      </c>
      <c r="G96">
        <f t="shared" si="12"/>
        <v>0.028394484149282497</v>
      </c>
      <c r="H96">
        <f>$B$60/($B$61+A96^$B$62)</f>
        <v>0.028411092341338796</v>
      </c>
    </row>
    <row r="97" spans="1:8" ht="12.75">
      <c r="A97">
        <v>0.05</v>
      </c>
      <c r="B97">
        <f t="shared" si="0"/>
        <v>6.330168649667116E-06</v>
      </c>
      <c r="C97">
        <f t="shared" si="13"/>
        <v>3.165084324833558E-07</v>
      </c>
      <c r="D97">
        <f t="shared" si="14"/>
        <v>2.8659839825988622</v>
      </c>
      <c r="E97">
        <f t="shared" si="15"/>
        <v>0.015194226520620241</v>
      </c>
      <c r="F97">
        <f t="shared" si="9"/>
        <v>9.732533405329027E-06</v>
      </c>
      <c r="G97">
        <f t="shared" si="12"/>
        <v>0.01454108232797089</v>
      </c>
      <c r="H97">
        <f>$B$60/($B$61+A97^$B$62)</f>
        <v>0.014546535172867761</v>
      </c>
    </row>
    <row r="98" spans="1:8" ht="12.75">
      <c r="A98">
        <v>0.06</v>
      </c>
      <c r="B98">
        <f t="shared" si="0"/>
        <v>3.6637172739697346E-06</v>
      </c>
      <c r="C98">
        <f t="shared" si="13"/>
        <v>2.1982303643818406E-07</v>
      </c>
      <c r="D98">
        <f t="shared" si="14"/>
        <v>3.439812767515196</v>
      </c>
      <c r="E98">
        <f t="shared" si="15"/>
        <v>0.00879397583998537</v>
      </c>
      <c r="F98">
        <f t="shared" si="9"/>
        <v>6.436749382150668E-06</v>
      </c>
      <c r="G98">
        <f t="shared" si="12"/>
        <v>0.008415955001452376</v>
      </c>
      <c r="H98">
        <f>$B$60/($B$61+A98^$B$62)</f>
        <v>0.008418148078171433</v>
      </c>
    </row>
    <row r="99" spans="1:8" ht="12.75">
      <c r="A99">
        <v>0.07</v>
      </c>
      <c r="B99">
        <f t="shared" si="0"/>
        <v>2.3073420478128925E-06</v>
      </c>
      <c r="C99">
        <f t="shared" si="13"/>
        <v>1.6151394334690248E-07</v>
      </c>
      <c r="D99">
        <f t="shared" si="14"/>
        <v>4.0139872180563145</v>
      </c>
      <c r="E99">
        <f t="shared" si="15"/>
        <v>0.005538284945514758</v>
      </c>
      <c r="F99">
        <f t="shared" si="9"/>
        <v>4.576592482925781E-06</v>
      </c>
      <c r="G99">
        <f t="shared" si="12"/>
        <v>0.005300214343862794</v>
      </c>
      <c r="H99">
        <f>$B$60/($B$61+A99^$B$62)</f>
        <v>0.005301229025053233</v>
      </c>
    </row>
    <row r="100" spans="1:8" ht="12.75">
      <c r="A100">
        <v>0.08</v>
      </c>
      <c r="B100">
        <f t="shared" si="0"/>
        <v>1.545809134554038E-06</v>
      </c>
      <c r="C100">
        <f t="shared" si="13"/>
        <v>1.2366473076432305E-07</v>
      </c>
      <c r="D100">
        <f t="shared" si="14"/>
        <v>4.588565735785835</v>
      </c>
      <c r="E100">
        <f t="shared" si="15"/>
        <v>0.0037103867918737233</v>
      </c>
      <c r="F100">
        <f t="shared" si="9"/>
        <v>3.422554447679653E-06</v>
      </c>
      <c r="G100">
        <f t="shared" si="12"/>
        <v>0.00355089084238881</v>
      </c>
      <c r="H100">
        <f>$B$60/($B$61+A100^$B$62)</f>
        <v>0.0035514110105050955</v>
      </c>
    </row>
    <row r="101" spans="1:8" ht="12.75">
      <c r="A101">
        <v>0.09</v>
      </c>
      <c r="B101">
        <f t="shared" si="0"/>
        <v>1.0857049777036802E-06</v>
      </c>
      <c r="C101">
        <f t="shared" si="13"/>
        <v>9.771344799333122E-08</v>
      </c>
      <c r="D101">
        <f t="shared" si="14"/>
        <v>5.163607090846379</v>
      </c>
      <c r="E101">
        <f t="shared" si="15"/>
        <v>0.00260600440189886</v>
      </c>
      <c r="F101">
        <f t="shared" si="9"/>
        <v>2.656856697603975E-06</v>
      </c>
      <c r="G101">
        <f t="shared" si="12"/>
        <v>0.002493981809711693</v>
      </c>
      <c r="H101">
        <f>$B$60/($B$61+A101^$B$62)</f>
        <v>0.0024942701921856166</v>
      </c>
    </row>
    <row r="102" spans="1:8" ht="12.75">
      <c r="A102">
        <v>0.1</v>
      </c>
      <c r="B102">
        <f t="shared" si="0"/>
        <v>7.914965628574596E-07</v>
      </c>
      <c r="C102">
        <f t="shared" si="13"/>
        <v>7.914965628574597E-08</v>
      </c>
      <c r="D102">
        <f t="shared" si="14"/>
        <v>5.739170477266787</v>
      </c>
      <c r="E102">
        <f t="shared" si="15"/>
        <v>0.00189981953592674</v>
      </c>
      <c r="F102">
        <f t="shared" si="9"/>
        <v>2.1226117488178587E-06</v>
      </c>
      <c r="G102">
        <f t="shared" si="12"/>
        <v>0.0018181532467419395</v>
      </c>
      <c r="H102">
        <f>$B$60/($B$61+A102^$B$62)</f>
        <v>0.001818323310733055</v>
      </c>
    </row>
    <row r="103" spans="1:8" ht="12.75">
      <c r="A103">
        <v>0.11</v>
      </c>
      <c r="B103">
        <f t="shared" si="0"/>
        <v>5.946728854448858E-07</v>
      </c>
      <c r="C103">
        <f t="shared" si="13"/>
        <v>6.541401739893745E-08</v>
      </c>
      <c r="D103">
        <f t="shared" si="14"/>
        <v>6.315315569357383</v>
      </c>
      <c r="E103">
        <f t="shared" si="15"/>
        <v>0.0014273860661825498</v>
      </c>
      <c r="F103">
        <f t="shared" si="9"/>
        <v>1.7349721043637716E-06</v>
      </c>
      <c r="G103">
        <f t="shared" si="12"/>
        <v>0.0013660279629233603</v>
      </c>
      <c r="H103">
        <f>$B$60/($B$61+A103^$B$62)</f>
        <v>0.0013661333873816748</v>
      </c>
    </row>
    <row r="104" spans="1:8" ht="12.75">
      <c r="A104">
        <v>0.12</v>
      </c>
      <c r="B104">
        <f t="shared" si="0"/>
        <v>4.580552862210644E-07</v>
      </c>
      <c r="C104">
        <f t="shared" si="13"/>
        <v>5.4966634346527724E-08</v>
      </c>
      <c r="D104">
        <f t="shared" si="14"/>
        <v>6.89210257934638</v>
      </c>
      <c r="E104">
        <f t="shared" si="15"/>
        <v>0.0010994645108193739</v>
      </c>
      <c r="F104">
        <f t="shared" si="9"/>
        <v>1.444741042892026E-06</v>
      </c>
      <c r="G104">
        <f t="shared" si="12"/>
        <v>0.0010522025551488315</v>
      </c>
      <c r="H104">
        <f>$B$60/($B$61+A104^$B$62)</f>
        <v>0.001052270657852879</v>
      </c>
    </row>
    <row r="105" spans="1:8" ht="12.75">
      <c r="A105">
        <v>0.13</v>
      </c>
      <c r="B105">
        <f t="shared" si="0"/>
        <v>3.6027640327172216E-07</v>
      </c>
      <c r="C105">
        <f t="shared" si="13"/>
        <v>4.6835932425323885E-08</v>
      </c>
      <c r="D105">
        <f t="shared" si="14"/>
        <v>7.469592316416931</v>
      </c>
      <c r="E105">
        <f t="shared" si="15"/>
        <v>0.0008647670519225015</v>
      </c>
      <c r="F105">
        <f t="shared" si="9"/>
        <v>1.2217772902412514E-06</v>
      </c>
      <c r="G105">
        <f t="shared" si="12"/>
        <v>0.0008275938811006001</v>
      </c>
      <c r="H105">
        <f>$B$60/($B$61+A105^$B$62)</f>
        <v>0.0008276394219245048</v>
      </c>
    </row>
    <row r="106" spans="1:8" ht="12.75">
      <c r="A106">
        <v>0.14</v>
      </c>
      <c r="B106">
        <f t="shared" si="0"/>
        <v>2.88459688905688E-07</v>
      </c>
      <c r="C106">
        <f t="shared" si="13"/>
        <v>4.038435644679632E-08</v>
      </c>
      <c r="D106">
        <f t="shared" si="14"/>
        <v>8.047846247311517</v>
      </c>
      <c r="E106">
        <f t="shared" si="15"/>
        <v>0.0006923862692870202</v>
      </c>
      <c r="F106">
        <f t="shared" si="9"/>
        <v>1.046768972250541E-06</v>
      </c>
      <c r="G106">
        <f t="shared" si="12"/>
        <v>0.0006626231174581829</v>
      </c>
      <c r="H106">
        <f>$B$60/($B$61+A106^$B$62)</f>
        <v>0.0006626544799959754</v>
      </c>
    </row>
    <row r="107" spans="1:8" ht="12.75">
      <c r="A107">
        <v>0.15</v>
      </c>
      <c r="B107">
        <f t="shared" si="0"/>
        <v>2.345298756949373E-07</v>
      </c>
      <c r="C107">
        <f t="shared" si="13"/>
        <v>3.517948135424059E-08</v>
      </c>
      <c r="D107">
        <f t="shared" si="14"/>
        <v>8.62692655867864</v>
      </c>
      <c r="E107">
        <f t="shared" si="15"/>
        <v>0.0005629391971016725</v>
      </c>
      <c r="F107">
        <f t="shared" si="9"/>
        <v>9.068747863271669E-07</v>
      </c>
      <c r="G107">
        <f t="shared" si="12"/>
        <v>0.0005387405011757784</v>
      </c>
      <c r="H107">
        <f>$B$60/($B$61+A107^$B$62)</f>
        <v>0.0005387626534938471</v>
      </c>
    </row>
    <row r="108" spans="1:8" ht="12.75">
      <c r="A108">
        <v>0.16</v>
      </c>
      <c r="B108">
        <f t="shared" si="0"/>
        <v>1.9324765061110654E-07</v>
      </c>
      <c r="C108">
        <f t="shared" si="13"/>
        <v>3.091962409777705E-08</v>
      </c>
      <c r="D108">
        <f t="shared" si="14"/>
        <v>9.2068962213459</v>
      </c>
      <c r="E108">
        <f t="shared" si="15"/>
        <v>0.0004638499762746823</v>
      </c>
      <c r="F108">
        <f t="shared" si="9"/>
        <v>7.932843788460009E-07</v>
      </c>
      <c r="G108">
        <f t="shared" si="12"/>
        <v>0.0004439107633207885</v>
      </c>
      <c r="H108">
        <f>$B$60/($B$61+A108^$B$62)</f>
        <v>0.00044392675862606494</v>
      </c>
    </row>
    <row r="109" spans="1:8" ht="12.75">
      <c r="A109">
        <v>0.17</v>
      </c>
      <c r="B109">
        <f t="shared" si="0"/>
        <v>1.6111250366652087E-07</v>
      </c>
      <c r="C109">
        <f t="shared" si="13"/>
        <v>2.7389125623308552E-08</v>
      </c>
      <c r="D109">
        <f t="shared" si="14"/>
        <v>9.787819056713978</v>
      </c>
      <c r="E109">
        <f t="shared" si="15"/>
        <v>0.0003867163754226531</v>
      </c>
      <c r="F109">
        <f t="shared" si="9"/>
        <v>6.997889001290017E-07</v>
      </c>
      <c r="G109">
        <f t="shared" si="12"/>
        <v>0.00037009285368780657</v>
      </c>
      <c r="H109">
        <f>$B$60/($B$61+A109^$B$62)</f>
        <v>0.0003701046286451311</v>
      </c>
    </row>
    <row r="110" spans="1:8" ht="12.75">
      <c r="A110">
        <v>0.18</v>
      </c>
      <c r="B110">
        <f t="shared" si="0"/>
        <v>1.357250584516622E-07</v>
      </c>
      <c r="C110">
        <f t="shared" si="13"/>
        <v>2.4430510521299193E-08</v>
      </c>
      <c r="D110">
        <f t="shared" si="14"/>
        <v>10.36975980547742</v>
      </c>
      <c r="E110">
        <f t="shared" si="15"/>
        <v>0.00032577920064537694</v>
      </c>
      <c r="F110">
        <f t="shared" si="9"/>
        <v>6.219101996900932E-07</v>
      </c>
      <c r="G110">
        <f t="shared" si="12"/>
        <v>0.00031177514504579057</v>
      </c>
      <c r="H110">
        <f>$B$60/($B$61+A110^$B$62)</f>
        <v>0.0003117839626068327</v>
      </c>
    </row>
    <row r="111" spans="1:8" ht="12.75">
      <c r="A111">
        <v>0.19</v>
      </c>
      <c r="B111">
        <f t="shared" si="0"/>
        <v>1.1540325402020553E-07</v>
      </c>
      <c r="C111">
        <f t="shared" si="13"/>
        <v>2.1926618263839053E-08</v>
      </c>
      <c r="D111">
        <f t="shared" si="14"/>
        <v>10.952784198891125</v>
      </c>
      <c r="E111">
        <f t="shared" si="15"/>
        <v>0.000277001021590774</v>
      </c>
      <c r="F111">
        <f t="shared" si="9"/>
        <v>5.563522510920751E-07</v>
      </c>
      <c r="G111">
        <f t="shared" si="12"/>
        <v>0.0002650937613979356</v>
      </c>
      <c r="H111">
        <f>$B$60/($B$61+A111^$B$62)</f>
        <v>0.0002651004655851073</v>
      </c>
    </row>
    <row r="112" spans="1:8" ht="12.75">
      <c r="A112">
        <v>0.2</v>
      </c>
      <c r="B112">
        <f t="shared" si="0"/>
        <v>9.894411875035236E-08</v>
      </c>
      <c r="C112">
        <f t="shared" si="13"/>
        <v>1.9788823750070474E-08</v>
      </c>
      <c r="D112">
        <f t="shared" si="14"/>
        <v>11.53695903281549</v>
      </c>
      <c r="E112">
        <f t="shared" si="15"/>
        <v>0.0002374943601629098</v>
      </c>
      <c r="F112">
        <f t="shared" si="9"/>
        <v>5.006453306741455E-07</v>
      </c>
      <c r="G112">
        <f t="shared" si="12"/>
        <v>0.00022728534676450709</v>
      </c>
      <c r="H112">
        <f>$B$60/($B$61+A112^$B$62)</f>
        <v>0.00022729051406272623</v>
      </c>
    </row>
    <row r="113" spans="1:8" ht="12.75">
      <c r="A113">
        <v>0.21</v>
      </c>
      <c r="B113">
        <f t="shared" si="0"/>
        <v>8.54718386305162E-08</v>
      </c>
      <c r="C113">
        <f t="shared" si="13"/>
        <v>1.7949086112408404E-08</v>
      </c>
      <c r="D113">
        <f t="shared" si="14"/>
        <v>12.122352244789111</v>
      </c>
      <c r="E113">
        <f t="shared" si="15"/>
        <v>0.0002051570106831603</v>
      </c>
      <c r="F113">
        <f t="shared" si="9"/>
        <v>4.5290922138022724E-07</v>
      </c>
      <c r="G113">
        <f t="shared" si="12"/>
        <v>0.00019633806159567905</v>
      </c>
      <c r="H113">
        <f>$B$60/($B$61+A113^$B$62)</f>
        <v>0.0001963420935209632</v>
      </c>
    </row>
    <row r="114" spans="1:8" ht="12.75">
      <c r="A114">
        <v>0.22</v>
      </c>
      <c r="B114">
        <f t="shared" si="0"/>
        <v>7.433848725337565E-08</v>
      </c>
      <c r="C114">
        <f t="shared" si="13"/>
        <v>1.6354467195742642E-08</v>
      </c>
      <c r="D114">
        <f t="shared" si="14"/>
        <v>12.709032994395438</v>
      </c>
      <c r="E114">
        <f t="shared" si="15"/>
        <v>0.00017843376330698988</v>
      </c>
      <c r="F114">
        <f t="shared" si="9"/>
        <v>4.1169200085500756E-07</v>
      </c>
      <c r="G114">
        <f t="shared" si="12"/>
        <v>0.00017076354882661688</v>
      </c>
      <c r="H114">
        <f>$B$60/($B$61+A114^$B$62)</f>
        <v>0.00017076672999491235</v>
      </c>
    </row>
    <row r="115" spans="1:8" ht="12.75">
      <c r="A115">
        <v>0.23</v>
      </c>
      <c r="B115">
        <f t="shared" si="0"/>
        <v>6.505774091815602E-08</v>
      </c>
      <c r="C115">
        <f t="shared" si="13"/>
        <v>1.4963280411175885E-08</v>
      </c>
      <c r="D115">
        <f t="shared" si="14"/>
        <v>13.297071747209058</v>
      </c>
      <c r="E115">
        <f t="shared" si="15"/>
        <v>0.00015615730119327377</v>
      </c>
      <c r="F115">
        <f t="shared" si="9"/>
        <v>3.7585803600995407E-07</v>
      </c>
      <c r="G115">
        <f t="shared" si="12"/>
        <v>0.0001494446702952306</v>
      </c>
      <c r="H115">
        <f>$B$60/($B$61+A115^$B$62)</f>
        <v>0.00014944720569814817</v>
      </c>
    </row>
    <row r="116" spans="1:8" ht="12.75">
      <c r="A116">
        <v>0.24</v>
      </c>
      <c r="B116">
        <f t="shared" si="0"/>
        <v>5.725974345440375E-08</v>
      </c>
      <c r="C116">
        <f t="shared" si="13"/>
        <v>1.3742338429056898E-08</v>
      </c>
      <c r="D116">
        <f t="shared" si="14"/>
        <v>13.886540362628992</v>
      </c>
      <c r="E116">
        <f t="shared" si="15"/>
        <v>0.00013743986309188843</v>
      </c>
      <c r="F116">
        <f t="shared" si="9"/>
        <v>3.4450873208253035E-07</v>
      </c>
      <c r="G116">
        <f t="shared" si="12"/>
        <v>0.00013153182635864874</v>
      </c>
      <c r="H116">
        <f>$B$60/($B$61+A116^$B$62)</f>
        <v>0.00013153386579545963</v>
      </c>
    </row>
    <row r="117" spans="1:8" ht="12.75">
      <c r="A117">
        <v>0.25</v>
      </c>
      <c r="B117">
        <f t="shared" si="0"/>
        <v>5.065982188225127E-08</v>
      </c>
      <c r="C117">
        <f t="shared" si="13"/>
        <v>1.2664955470562818E-08</v>
      </c>
      <c r="D117">
        <f t="shared" si="14"/>
        <v>14.477512185929925</v>
      </c>
      <c r="E117">
        <f t="shared" si="15"/>
        <v>0.00012159815192501671</v>
      </c>
      <c r="F117">
        <f t="shared" si="9"/>
        <v>3.1692552561653727E-07</v>
      </c>
      <c r="G117">
        <f t="shared" si="12"/>
        <v>0.00011637109237980492</v>
      </c>
      <c r="H117">
        <f>$B$60/($B$61+A117^$B$62)</f>
        <v>0.00011637274677738063</v>
      </c>
    </row>
    <row r="118" spans="1:8" ht="12.75">
      <c r="A118">
        <v>0.26</v>
      </c>
      <c r="B118">
        <f t="shared" si="0"/>
        <v>4.503644882286101E-08</v>
      </c>
      <c r="C118">
        <f t="shared" si="13"/>
        <v>1.1709476693943862E-08</v>
      </c>
      <c r="D118">
        <f t="shared" si="14"/>
        <v>15.070062144888833</v>
      </c>
      <c r="E118">
        <f t="shared" si="15"/>
        <v>0.00010810043823000765</v>
      </c>
      <c r="F118">
        <f t="shared" si="9"/>
        <v>2.925282596052811E-07</v>
      </c>
      <c r="G118">
        <f t="shared" si="12"/>
        <v>0.00010345359599970654</v>
      </c>
      <c r="H118">
        <f>$B$60/($B$61+A118^$B$62)</f>
        <v>0.00010345494850399608</v>
      </c>
    </row>
    <row r="119" spans="1:8" ht="12.75">
      <c r="A119">
        <v>0.27</v>
      </c>
      <c r="B119">
        <f t="shared" si="0"/>
        <v>4.02154871283697E-08</v>
      </c>
      <c r="C119">
        <f t="shared" si="13"/>
        <v>1.0858181524659821E-08</v>
      </c>
      <c r="D119">
        <f t="shared" si="14"/>
        <v>15.664266851373524</v>
      </c>
      <c r="E119">
        <f t="shared" si="15"/>
        <v>9.652874273699956E-05</v>
      </c>
      <c r="F119">
        <f t="shared" si="9"/>
        <v>2.708443723939596E-07</v>
      </c>
      <c r="G119">
        <f t="shared" si="12"/>
        <v>9.237932534764759E-05</v>
      </c>
      <c r="H119">
        <f>$B$60/($B$61+A119^$B$62)</f>
        <v>9.238043898221866E-05</v>
      </c>
    </row>
    <row r="120" spans="1:8" ht="12.75">
      <c r="A120">
        <v>0.28</v>
      </c>
      <c r="B120">
        <f t="shared" si="0"/>
        <v>3.605877171570424E-08</v>
      </c>
      <c r="C120">
        <f t="shared" si="13"/>
        <v>1.0096456080397189E-08</v>
      </c>
      <c r="D120">
        <f t="shared" si="14"/>
        <v>16.26020470831196</v>
      </c>
      <c r="E120">
        <f t="shared" si="15"/>
        <v>8.655142948404005E-05</v>
      </c>
      <c r="F120">
        <f t="shared" si="9"/>
        <v>2.5148580397260575E-07</v>
      </c>
      <c r="G120">
        <f t="shared" si="12"/>
        <v>8.283090027801023E-05</v>
      </c>
      <c r="H120">
        <f>$B$60/($B$61+A120^$B$62)</f>
        <v>8.283182330989619E-05</v>
      </c>
    </row>
    <row r="121" spans="1:8" ht="12.75">
      <c r="A121">
        <v>0.29</v>
      </c>
      <c r="B121">
        <f t="shared" si="0"/>
        <v>3.245573031724577E-08</v>
      </c>
      <c r="C121">
        <f t="shared" si="13"/>
        <v>9.412161792001273E-09</v>
      </c>
      <c r="D121">
        <f t="shared" si="14"/>
        <v>16.857956022497145</v>
      </c>
      <c r="E121">
        <f t="shared" si="15"/>
        <v>7.790309320721285E-05</v>
      </c>
      <c r="F121">
        <f t="shared" si="9"/>
        <v>2.3413148642811365E-07</v>
      </c>
      <c r="G121">
        <f t="shared" si="12"/>
        <v>7.455432432788492E-05</v>
      </c>
      <c r="H121">
        <f>$B$60/($B$61+A121^$B$62)</f>
        <v>7.455509407805698E-05</v>
      </c>
    </row>
    <row r="122" spans="1:8" ht="12.75">
      <c r="A122">
        <v>0.3</v>
      </c>
      <c r="B122">
        <f t="shared" si="0"/>
        <v>2.931716269635166E-08</v>
      </c>
      <c r="C122">
        <f t="shared" si="13"/>
        <v>8.795148808905497E-09</v>
      </c>
      <c r="D122">
        <f t="shared" si="14"/>
        <v>17.457603123722095</v>
      </c>
      <c r="E122">
        <f t="shared" si="15"/>
        <v>7.036962766760878E-05</v>
      </c>
      <c r="F122">
        <f t="shared" si="9"/>
        <v>2.18513926651872E-07</v>
      </c>
      <c r="G122">
        <f t="shared" si="12"/>
        <v>6.734469490202042E-05</v>
      </c>
      <c r="H122">
        <f>$B$60/($B$61+A122^$B$62)</f>
        <v>6.73453404852941E-05</v>
      </c>
    </row>
    <row r="123" spans="1:8" ht="12.75">
      <c r="A123">
        <v>0.31</v>
      </c>
      <c r="B123">
        <f t="shared" si="0"/>
        <v>2.657057242447394E-08</v>
      </c>
      <c r="C123">
        <f t="shared" si="13"/>
        <v>8.236877451586922E-09</v>
      </c>
      <c r="D123">
        <f t="shared" si="14"/>
        <v>18.059230490783552</v>
      </c>
      <c r="E123">
        <f t="shared" si="15"/>
        <v>6.377702057294052E-05</v>
      </c>
      <c r="F123">
        <f t="shared" si="9"/>
        <v>2.0440882338947116E-07</v>
      </c>
      <c r="G123">
        <f t="shared" si="12"/>
        <v>6.103547985975167E-05</v>
      </c>
      <c r="H123">
        <f>$B$60/($B$61+A123^$B$62)</f>
        <v>6.103602417785213E-05</v>
      </c>
    </row>
    <row r="124" spans="1:8" ht="12.75">
      <c r="A124">
        <v>0.32</v>
      </c>
      <c r="B124">
        <f t="shared" si="0"/>
        <v>2.4156628554071574E-08</v>
      </c>
      <c r="C124">
        <f t="shared" si="13"/>
        <v>7.730121137302903E-09</v>
      </c>
      <c r="D124">
        <f t="shared" si="14"/>
        <v>18.66292488494248</v>
      </c>
      <c r="E124">
        <f t="shared" si="15"/>
        <v>5.798286057423574E-05</v>
      </c>
      <c r="F124">
        <f t="shared" si="9"/>
        <v>1.9162695880683515E-07</v>
      </c>
      <c r="G124">
        <f t="shared" si="12"/>
        <v>5.549038959482368E-05</v>
      </c>
      <c r="H124">
        <f>$B$60/($B$61+A124^$B$62)</f>
        <v>5.549085080190341E-05</v>
      </c>
    </row>
    <row r="125" spans="1:8" ht="12.75">
      <c r="A125">
        <v>0.33</v>
      </c>
      <c r="B125">
        <f t="shared" si="0"/>
        <v>2.202645860057571E-08</v>
      </c>
      <c r="C125">
        <f t="shared" si="13"/>
        <v>7.268731338189984E-09</v>
      </c>
      <c r="D125">
        <f t="shared" si="14"/>
        <v>19.26877549148377</v>
      </c>
      <c r="E125">
        <f t="shared" si="15"/>
        <v>5.286983964349998E-05</v>
      </c>
      <c r="F125">
        <f t="shared" si="9"/>
        <v>1.8000781233055232E-07</v>
      </c>
      <c r="G125">
        <f t="shared" si="12"/>
        <v>5.059715872205978E-05</v>
      </c>
      <c r="H125">
        <f>$B$60/($B$61+A125^$B$62)</f>
        <v>5.059755131320506E-05</v>
      </c>
    </row>
    <row r="126" spans="1:8" ht="12.75">
      <c r="A126">
        <v>0.34</v>
      </c>
      <c r="B126">
        <f t="shared" si="0"/>
        <v>2.013955940614483E-08</v>
      </c>
      <c r="C126">
        <f t="shared" si="13"/>
        <v>6.847450198089242E-09</v>
      </c>
      <c r="D126">
        <f t="shared" si="14"/>
        <v>19.876874070078834</v>
      </c>
      <c r="E126">
        <f t="shared" si="15"/>
        <v>4.834073854549586E-05</v>
      </c>
      <c r="F126">
        <f t="shared" si="9"/>
        <v>1.6941449093911812E-07</v>
      </c>
      <c r="G126">
        <f t="shared" si="12"/>
        <v>4.626274710535755E-05</v>
      </c>
      <c r="H126">
        <f>$B$60/($B$61+A126^$B$62)</f>
        <v>4.6263082732722305E-05</v>
      </c>
    </row>
    <row r="127" spans="1:8" ht="12.75">
      <c r="A127">
        <v>0.35</v>
      </c>
      <c r="B127">
        <f t="shared" si="0"/>
        <v>1.8462171644589537E-08</v>
      </c>
      <c r="C127">
        <f t="shared" si="13"/>
        <v>6.461760075606338E-09</v>
      </c>
      <c r="D127">
        <f t="shared" si="14"/>
        <v>20.487315114722662</v>
      </c>
      <c r="E127">
        <f t="shared" si="15"/>
        <v>4.431452518176067E-05</v>
      </c>
      <c r="F127">
        <f t="shared" si="9"/>
        <v>1.5972967459542337E-07</v>
      </c>
      <c r="G127">
        <f t="shared" si="12"/>
        <v>4.2409605919618536E-05</v>
      </c>
      <c r="H127">
        <f>$B$60/($B$61+A127^$B$62)</f>
        <v>4.240989400976455E-05</v>
      </c>
    </row>
    <row r="128" spans="1:8" ht="12.75">
      <c r="A128">
        <v>0.36</v>
      </c>
      <c r="B128">
        <f t="shared" si="0"/>
        <v>1.6966005348091203E-08</v>
      </c>
      <c r="C128">
        <f t="shared" si="13"/>
        <v>6.107761925312833E-09</v>
      </c>
      <c r="D128">
        <f t="shared" si="14"/>
        <v>21.100196024093023</v>
      </c>
      <c r="E128">
        <f t="shared" si="15"/>
        <v>4.0723295487950124E-05</v>
      </c>
      <c r="F128">
        <f t="shared" si="9"/>
        <v>1.5085235094639153E-07</v>
      </c>
      <c r="G128">
        <f t="shared" si="12"/>
        <v>3.897275004771982E-05</v>
      </c>
      <c r="H128">
        <f>$B$60/($B$61+A128^$B$62)</f>
        <v>3.897299827247532E-05</v>
      </c>
    </row>
    <row r="129" spans="1:8" ht="12.75">
      <c r="A129">
        <v>0.37</v>
      </c>
      <c r="B129">
        <f t="shared" si="0"/>
        <v>1.5627233429124814E-08</v>
      </c>
      <c r="C129">
        <f t="shared" si="13"/>
        <v>5.7820763687761814E-09</v>
      </c>
      <c r="D129">
        <f t="shared" si="14"/>
        <v>21.71561728326445</v>
      </c>
      <c r="E129">
        <f t="shared" si="15"/>
        <v>3.750985759679845E-05</v>
      </c>
      <c r="F129">
        <f t="shared" si="9"/>
        <v>1.4269516843238747E-07</v>
      </c>
      <c r="G129">
        <f t="shared" si="12"/>
        <v>3.5897446091467475E-05</v>
      </c>
      <c r="H129">
        <f>$B$60/($B$61+A129^$B$62)</f>
        <v>3.589766072987508E-05</v>
      </c>
    </row>
    <row r="130" spans="1:8" ht="12.75">
      <c r="A130">
        <v>0.38</v>
      </c>
      <c r="B130">
        <f t="shared" si="0"/>
        <v>1.4425691430052485E-08</v>
      </c>
      <c r="C130">
        <f t="shared" si="13"/>
        <v>5.481762743419944E-09</v>
      </c>
      <c r="D130">
        <f t="shared" si="14"/>
        <v>22.3336826578053</v>
      </c>
      <c r="E130">
        <f t="shared" si="15"/>
        <v>3.46258110068385E-05</v>
      </c>
      <c r="F130">
        <f t="shared" si="9"/>
        <v>1.3518227746707038E-07</v>
      </c>
      <c r="G130">
        <f t="shared" si="12"/>
        <v>3.3137374109823786E-05</v>
      </c>
      <c r="H130">
        <f>$B$60/($B$61+A130^$B$62)</f>
        <v>3.3137560328423584E-05</v>
      </c>
    </row>
    <row r="131" spans="1:8" ht="12.75">
      <c r="A131">
        <v>0.39</v>
      </c>
      <c r="B131">
        <f t="shared" si="0"/>
        <v>1.3344237154259731E-08</v>
      </c>
      <c r="C131">
        <f t="shared" si="13"/>
        <v>5.2042524901612955E-09</v>
      </c>
      <c r="D131">
        <f t="shared" si="14"/>
        <v>22.95449940139281</v>
      </c>
      <c r="E131">
        <f t="shared" si="15"/>
        <v>3.203000951283683E-05</v>
      </c>
      <c r="F131">
        <f aca="true" t="shared" si="16" ref="F131:F192">0.5*(E130*A130+E131*A131)*(A131-A130)</f>
        <v>1.282475594630251E-07</v>
      </c>
      <c r="G131">
        <f t="shared" si="12"/>
        <v>3.065315662233781E-05</v>
      </c>
      <c r="H131">
        <f>$B$60/($B$61+A131^$B$62)</f>
        <v>3.0653318693726166E-05</v>
      </c>
    </row>
    <row r="132" spans="1:8" ht="12.75">
      <c r="A132">
        <v>0.4</v>
      </c>
      <c r="B132">
        <f t="shared" si="0"/>
        <v>1.2368235122426247E-08</v>
      </c>
      <c r="C132">
        <f t="shared" si="13"/>
        <v>4.947294048970499E-09</v>
      </c>
      <c r="D132">
        <f t="shared" si="14"/>
        <v>23.57817847820183</v>
      </c>
      <c r="E132">
        <f t="shared" si="15"/>
        <v>2.968732375247507E-05</v>
      </c>
      <c r="F132">
        <f t="shared" si="16"/>
        <v>1.2183316605498207E-07</v>
      </c>
      <c r="G132">
        <f t="shared" si="12"/>
        <v>2.8411174349416235E-05</v>
      </c>
      <c r="H132">
        <f>$B$60/($B$61+A132^$B$62)</f>
        <v>2.8411315823796155E-05</v>
      </c>
    </row>
    <row r="133" spans="1:8" ht="12.75">
      <c r="A133">
        <v>0.41</v>
      </c>
      <c r="B133">
        <f t="shared" si="0"/>
        <v>1.148513913431638E-08</v>
      </c>
      <c r="C133">
        <f t="shared" si="13"/>
        <v>4.708907045069715E-09</v>
      </c>
      <c r="D133">
        <f t="shared" si="14"/>
        <v>24.204834801458325</v>
      </c>
      <c r="E133">
        <f t="shared" si="15"/>
        <v>2.7567639234512364E-05</v>
      </c>
      <c r="F133">
        <f t="shared" si="16"/>
        <v>1.1588830793569995E-07</v>
      </c>
      <c r="G133">
        <f t="shared" si="12"/>
        <v>2.638260731158832E-05</v>
      </c>
      <c r="H133">
        <f>$B$60/($B$61+A133^$B$62)</f>
        <v>2.638273115226446E-05</v>
      </c>
    </row>
    <row r="134" spans="1:8" ht="12.75">
      <c r="A134">
        <v>0.42</v>
      </c>
      <c r="B134">
        <f t="shared" si="0"/>
        <v>1.068415242328372E-08</v>
      </c>
      <c r="C134">
        <f t="shared" si="13"/>
        <v>4.487344017779162E-09</v>
      </c>
      <c r="D134">
        <f t="shared" si="14"/>
        <v>24.83458748970158</v>
      </c>
      <c r="E134">
        <f t="shared" si="15"/>
        <v>2.5645040611792127E-05</v>
      </c>
      <c r="F134">
        <f t="shared" si="16"/>
        <v>1.1036824571551389E-07</v>
      </c>
      <c r="G134">
        <f t="shared" si="12"/>
        <v>2.454265416763077E-05</v>
      </c>
      <c r="H134">
        <f>$B$60/($B$61+A134^$B$62)</f>
        <v>2.4542762858660427E-05</v>
      </c>
    </row>
    <row r="135" spans="1:8" ht="12.75">
      <c r="A135">
        <v>0.43</v>
      </c>
      <c r="B135">
        <f t="shared" si="0"/>
        <v>9.955949547643814E-09</v>
      </c>
      <c r="C135">
        <f t="shared" si="13"/>
        <v>4.2810583054868395E-09</v>
      </c>
      <c r="D135">
        <f t="shared" si="14"/>
        <v>25.46756014247237</v>
      </c>
      <c r="E135">
        <f t="shared" si="15"/>
        <v>2.389714414049959E-05</v>
      </c>
      <c r="F135">
        <f t="shared" si="16"/>
        <v>1.0523344518683767E-07</v>
      </c>
      <c r="G135">
        <f t="shared" si="12"/>
        <v>2.2869893368958858E-05</v>
      </c>
      <c r="H135">
        <f>$B$60/($B$61+A135^$B$62)</f>
        <v>2.2869989001162085E-05</v>
      </c>
    </row>
    <row r="136" spans="1:8" ht="12.75">
      <c r="A136">
        <v>0.44</v>
      </c>
      <c r="B136">
        <f t="shared" si="0"/>
        <v>9.292447682958903E-09</v>
      </c>
      <c r="C136">
        <f t="shared" si="13"/>
        <v>4.088676980501918E-09</v>
      </c>
      <c r="D136">
        <f t="shared" si="14"/>
        <v>26.1038811373399</v>
      </c>
      <c r="E136">
        <f t="shared" si="15"/>
        <v>2.2304548715825305E-05</v>
      </c>
      <c r="F136">
        <f t="shared" si="16"/>
        <v>1.0044886707688986E-07</v>
      </c>
      <c r="G136">
        <f t="shared" si="12"/>
        <v>2.1345757793257753E-05</v>
      </c>
      <c r="H136">
        <f>$B$60/($B$61+A136^$B$62)</f>
        <v>2.1345842133305042E-05</v>
      </c>
    </row>
    <row r="137" spans="1:8" ht="12.75">
      <c r="A137">
        <v>0.45</v>
      </c>
      <c r="B137">
        <f t="shared" si="0"/>
        <v>8.686617658370988E-09</v>
      </c>
      <c r="C137">
        <f t="shared" si="13"/>
        <v>3.908977946266945E-09</v>
      </c>
      <c r="D137">
        <f t="shared" si="14"/>
        <v>26.743683950403007</v>
      </c>
      <c r="E137">
        <f t="shared" si="15"/>
        <v>2.0850382304782563E-05</v>
      </c>
      <c r="F137">
        <f t="shared" si="16"/>
        <v>9.598336736057651E-08</v>
      </c>
      <c r="G137">
        <f t="shared" si="12"/>
        <v>1.9954100674493192E-05</v>
      </c>
      <c r="H137">
        <f>$B$60/($B$61+A137^$B$62)</f>
        <v>1.9954175220683224E-05</v>
      </c>
    </row>
    <row r="138" spans="1:8" ht="12.75">
      <c r="A138">
        <v>0.46</v>
      </c>
      <c r="B138">
        <f t="shared" si="0"/>
        <v>8.132327132841355E-09</v>
      </c>
      <c r="C138">
        <f t="shared" si="13"/>
        <v>3.740870481107023E-09</v>
      </c>
      <c r="D138">
        <f t="shared" si="14"/>
        <v>27.38710750265391</v>
      </c>
      <c r="E138">
        <f t="shared" si="15"/>
        <v>1.9519925524049907E-05</v>
      </c>
      <c r="F138">
        <f t="shared" si="16"/>
        <v>9.180918889107564E-08</v>
      </c>
      <c r="G138">
        <f t="shared" si="12"/>
        <v>1.868083536176499E-05</v>
      </c>
      <c r="H138">
        <f>$B$60/($B$61+A138^$B$62)</f>
        <v>1.868090138927426E-05</v>
      </c>
    </row>
    <row r="139" spans="1:8" ht="12.75">
      <c r="A139">
        <v>0.47</v>
      </c>
      <c r="B139">
        <f t="shared" si="0"/>
        <v>7.624209889925819E-09</v>
      </c>
      <c r="C139">
        <f t="shared" si="13"/>
        <v>3.5833786482651347E-09</v>
      </c>
      <c r="D139">
        <f t="shared" si="14"/>
        <v>28.034296534881282</v>
      </c>
      <c r="E139">
        <f t="shared" si="15"/>
        <v>1.830029790981602E-05</v>
      </c>
      <c r="F139">
        <f t="shared" si="16"/>
        <v>8.790152879338202E-08</v>
      </c>
      <c r="G139">
        <f t="shared" si="12"/>
        <v>1.7513635075263157E-05</v>
      </c>
      <c r="H139">
        <f>$B$60/($B$61+A139^$B$62)</f>
        <v>1.7513693673026117E-05</v>
      </c>
    </row>
    <row r="140" spans="1:8" ht="12.75">
      <c r="A140">
        <v>0.48</v>
      </c>
      <c r="B140">
        <f t="shared" si="0"/>
        <v>7.157556457511447E-09</v>
      </c>
      <c r="C140">
        <f t="shared" si="13"/>
        <v>3.4356270996054944E-09</v>
      </c>
      <c r="D140">
        <f t="shared" si="14"/>
        <v>28.685402014118925</v>
      </c>
      <c r="E140">
        <f t="shared" si="15"/>
        <v>1.7180195373669247E-05</v>
      </c>
      <c r="F140">
        <f t="shared" si="16"/>
        <v>8.42381689848739E-08</v>
      </c>
      <c r="G140">
        <f t="shared" si="12"/>
        <v>1.6441681647967913E-05</v>
      </c>
      <c r="H140">
        <f>$B$60/($B$61+A140^$B$62)</f>
        <v>1.6441733748867757E-05</v>
      </c>
    </row>
    <row r="141" spans="1:8" ht="12.75">
      <c r="A141">
        <v>0.49</v>
      </c>
      <c r="B141">
        <f t="shared" si="0"/>
        <v>6.728222216863521E-09</v>
      </c>
      <c r="C141">
        <f t="shared" si="13"/>
        <v>3.296828886263125E-09</v>
      </c>
      <c r="D141">
        <f t="shared" si="14"/>
        <v>29.340581575023734</v>
      </c>
      <c r="E141">
        <f t="shared" si="15"/>
        <v>1.6149669637865016E-05</v>
      </c>
      <c r="F141">
        <f t="shared" si="16"/>
        <v>8.079915950957555E-08</v>
      </c>
      <c r="G141">
        <f t="shared" si="12"/>
        <v>1.545545444218775E-05</v>
      </c>
      <c r="H141">
        <f>$B$60/($B$61+A141^$B$62)</f>
        <v>1.54555008478761E-05</v>
      </c>
    </row>
    <row r="142" spans="1:8" ht="12.75">
      <c r="A142">
        <v>0.5</v>
      </c>
      <c r="B142">
        <f t="shared" si="0"/>
        <v>6.33254991682639E-09</v>
      </c>
      <c r="C142">
        <f t="shared" si="13"/>
        <v>3.166274958413195E-09</v>
      </c>
      <c r="D142">
        <f t="shared" si="14"/>
        <v>30.000000000000004</v>
      </c>
      <c r="E142">
        <f t="shared" si="15"/>
        <v>1.5199942247108196E-05</v>
      </c>
      <c r="F142">
        <f t="shared" si="16"/>
        <v>7.756654623053985E-08</v>
      </c>
      <c r="G142">
        <f t="shared" si="12"/>
        <v>1.4546552356294658E-05</v>
      </c>
      <c r="H142">
        <f>$B$60/($B$61+A142^$B$62)</f>
        <v>1.45465937576784E-05</v>
      </c>
    </row>
    <row r="143" spans="1:8" ht="12.75">
      <c r="A143">
        <v>0.51</v>
      </c>
      <c r="B143">
        <f t="shared" si="0"/>
        <v>5.967304101678929E-09</v>
      </c>
      <c r="C143">
        <f t="shared" si="13"/>
        <v>3.043325091856254E-09</v>
      </c>
      <c r="D143">
        <f t="shared" si="14"/>
        <v>30.663829742385975</v>
      </c>
      <c r="E143">
        <f t="shared" si="15"/>
        <v>1.4323247176535165E-05</v>
      </c>
      <c r="F143">
        <f t="shared" si="16"/>
        <v>7.452413591793523E-08</v>
      </c>
      <c r="G143">
        <f t="shared" si="12"/>
        <v>1.3707543198413002E-05</v>
      </c>
      <c r="H143">
        <f>$B$60/($B$61+A143^$B$62)</f>
        <v>1.3707580192630316E-05</v>
      </c>
    </row>
    <row r="144" spans="1:8" ht="12.75">
      <c r="A144">
        <v>0.52</v>
      </c>
      <c r="B144">
        <f t="shared" si="0"/>
        <v>5.629615430896907E-09</v>
      </c>
      <c r="C144">
        <f t="shared" si="13"/>
        <v>2.927400024066392E-09</v>
      </c>
      <c r="D144">
        <f t="shared" si="14"/>
        <v>31.33225149759426</v>
      </c>
      <c r="E144">
        <f t="shared" si="15"/>
        <v>1.3512697183119267E-05</v>
      </c>
      <c r="F144">
        <f t="shared" si="16"/>
        <v>7.165729297627483E-08</v>
      </c>
      <c r="G144">
        <f t="shared" si="12"/>
        <v>1.2931835782888983E-05</v>
      </c>
      <c r="H144">
        <f>$B$60/($B$61+A144^$B$62)</f>
        <v>1.2931868887428224E-05</v>
      </c>
    </row>
    <row r="145" spans="1:8" ht="12.75">
      <c r="A145">
        <v>0.53</v>
      </c>
      <c r="B145">
        <f t="shared" si="0"/>
        <v>5.3169332432097976E-09</v>
      </c>
      <c r="C145">
        <f t="shared" si="13"/>
        <v>2.817974618901193E-09</v>
      </c>
      <c r="D145">
        <f t="shared" si="14"/>
        <v>32.00545482776425</v>
      </c>
      <c r="E145">
        <f t="shared" si="15"/>
        <v>1.2762169945755555E-05</v>
      </c>
      <c r="F145">
        <f t="shared" si="16"/>
        <v>6.895276303236239E-08</v>
      </c>
      <c r="G145">
        <f t="shared" si="12"/>
        <v>1.2213570964796433E-05</v>
      </c>
      <c r="H145">
        <f>$B$60/($B$61+A145^$B$62)</f>
        <v>1.221360062928098E-05</v>
      </c>
    </row>
    <row r="146" spans="1:8" ht="12.75">
      <c r="A146">
        <v>0.54</v>
      </c>
      <c r="B146">
        <f t="shared" si="0"/>
        <v>5.026985016703808E-09</v>
      </c>
      <c r="C146">
        <f t="shared" si="13"/>
        <v>2.714571909020056E-09</v>
      </c>
      <c r="D146">
        <f t="shared" si="14"/>
        <v>32.68363884625795</v>
      </c>
      <c r="E146">
        <f t="shared" si="15"/>
        <v>1.2066210757841061E-05</v>
      </c>
      <c r="F146">
        <f t="shared" si="16"/>
        <v>6.639851940242316E-08</v>
      </c>
      <c r="G146">
        <f t="shared" si="12"/>
        <v>1.154752851540696E-05</v>
      </c>
      <c r="H146">
        <f>$B$60/($B$61+A146^$B$62)</f>
        <v>1.1547555131465634E-05</v>
      </c>
    </row>
    <row r="147" spans="1:8" ht="12.75">
      <c r="A147">
        <v>0.55</v>
      </c>
      <c r="B147">
        <f aca="true" t="shared" si="17" ref="B147:B191">$B$51/((1+($B$52*A147/$B$46)^2)^(($B$53+1)/2))</f>
        <v>4.757741617325469E-09</v>
      </c>
      <c r="C147">
        <f t="shared" si="13"/>
        <v>2.616757889529008E-09</v>
      </c>
      <c r="D147">
        <f t="shared" si="14"/>
        <v>33.36701296923175</v>
      </c>
      <c r="E147">
        <f t="shared" si="15"/>
        <v>1.1419949113682272E-05</v>
      </c>
      <c r="F147">
        <f t="shared" si="16"/>
        <v>6.398362910879718E-08</v>
      </c>
      <c r="G147">
        <f t="shared" si="12"/>
        <v>1.092904729424249E-05</v>
      </c>
      <c r="H147">
        <f>$B$60/($B$61+A147^$B$62)</f>
        <v>1.0929071203803316E-05</v>
      </c>
    </row>
    <row r="148" spans="1:8" ht="12.75">
      <c r="A148">
        <v>0.56</v>
      </c>
      <c r="B148">
        <f t="shared" si="17"/>
        <v>4.507387422341653E-09</v>
      </c>
      <c r="C148">
        <f t="shared" si="13"/>
        <v>2.524136956511326E-09</v>
      </c>
      <c r="D148">
        <f t="shared" si="14"/>
        <v>34.05579774256791</v>
      </c>
      <c r="E148">
        <f t="shared" si="15"/>
        <v>1.0819026996200984E-05</v>
      </c>
      <c r="F148">
        <f t="shared" si="16"/>
        <v>6.169813565198907E-08</v>
      </c>
      <c r="G148">
        <f aca="true" t="shared" si="18" ref="G148:G191">E148*F$59/F$57</f>
        <v>1.0353956619430218E-05</v>
      </c>
      <c r="H148">
        <f>$B$60/($B$61+A148^$B$62)</f>
        <v>1.0353978121712049E-05</v>
      </c>
    </row>
    <row r="149" spans="1:8" ht="12.75">
      <c r="A149">
        <v>0.57</v>
      </c>
      <c r="B149">
        <f t="shared" si="17"/>
        <v>4.274294562708306E-09</v>
      </c>
      <c r="C149">
        <f t="shared" si="13"/>
        <v>2.436347900743734E-09</v>
      </c>
      <c r="D149">
        <f t="shared" si="14"/>
        <v>34.75022575368246</v>
      </c>
      <c r="E149">
        <f t="shared" si="15"/>
        <v>1.0259537051206476E-05</v>
      </c>
      <c r="F149">
        <f t="shared" si="16"/>
        <v>5.95329561853006E-08</v>
      </c>
      <c r="G149">
        <f t="shared" si="18"/>
        <v>9.818517099636554E-06</v>
      </c>
      <c r="H149">
        <f>$B$60/($B$61+A149^$B$62)</f>
        <v>9.818536457060521E-06</v>
      </c>
    </row>
    <row r="150" spans="1:8" ht="12.75">
      <c r="A150">
        <v>0.58</v>
      </c>
      <c r="B150">
        <f t="shared" si="17"/>
        <v>4.057000656368496E-09</v>
      </c>
      <c r="C150">
        <f t="shared" si="13"/>
        <v>2.3530603806937276E-09</v>
      </c>
      <c r="D150">
        <f t="shared" si="14"/>
        <v>35.45054263917541</v>
      </c>
      <c r="E150">
        <f t="shared" si="15"/>
        <v>9.737969140902675E-06</v>
      </c>
      <c r="F150">
        <f t="shared" si="16"/>
        <v>5.7479791104556263E-08</v>
      </c>
      <c r="G150">
        <f t="shared" si="18"/>
        <v>9.319369485043422E-06</v>
      </c>
      <c r="H150">
        <f>$B$60/($B$61+A150^$B$62)</f>
        <v>9.31938692824606E-06</v>
      </c>
    </row>
    <row r="151" spans="1:8" ht="12.75">
      <c r="A151">
        <v>0.59</v>
      </c>
      <c r="B151">
        <f t="shared" si="17"/>
        <v>3.85418950910548E-09</v>
      </c>
      <c r="C151">
        <f t="shared" si="13"/>
        <v>2.273971810372233E-09</v>
      </c>
      <c r="D151">
        <f t="shared" si="14"/>
        <v>36.15700820099883</v>
      </c>
      <c r="E151">
        <f t="shared" si="15"/>
        <v>9.25116402038141E-06</v>
      </c>
      <c r="F151">
        <f t="shared" si="16"/>
        <v>5.5531044368742966E-08</v>
      </c>
      <c r="G151">
        <f t="shared" si="18"/>
        <v>8.853490335119536E-06</v>
      </c>
      <c r="H151">
        <f>$B$60/($B$61+A151^$B$62)</f>
        <v>8.853506067215814E-06</v>
      </c>
    </row>
    <row r="152" spans="1:8" ht="12.75">
      <c r="A152">
        <v>0.6</v>
      </c>
      <c r="B152">
        <f t="shared" si="17"/>
        <v>3.664674345328331E-09</v>
      </c>
      <c r="C152">
        <f t="shared" si="13"/>
        <v>2.1988046071969984E-09</v>
      </c>
      <c r="D152">
        <f t="shared" si="14"/>
        <v>36.86989764584402</v>
      </c>
      <c r="E152">
        <f t="shared" si="15"/>
        <v>8.796273086681898E-06</v>
      </c>
      <c r="F152">
        <f t="shared" si="16"/>
        <v>5.36797531201709E-08</v>
      </c>
      <c r="G152">
        <f t="shared" si="18"/>
        <v>8.418153497920525E-06</v>
      </c>
      <c r="H152">
        <f>$B$60/($B$61+A152^$B$62)</f>
        <v>8.418167698139334E-06</v>
      </c>
    </row>
    <row r="153" spans="1:8" ht="12.75">
      <c r="A153">
        <v>0.61</v>
      </c>
      <c r="B153">
        <f t="shared" si="17"/>
        <v>3.487383201715764E-09</v>
      </c>
      <c r="C153">
        <f aca="true" t="shared" si="19" ref="C153:C191">A153*B153</f>
        <v>2.127303753046616E-09</v>
      </c>
      <c r="D153">
        <f aca="true" t="shared" si="20" ref="D153:D191">DEGREES(ASIN(A153))</f>
        <v>37.58950296485686</v>
      </c>
      <c r="E153">
        <f aca="true" t="shared" si="21" ref="E153:E191">$B$57*B153</f>
        <v>8.370723319332364E-06</v>
      </c>
      <c r="F153">
        <f t="shared" si="16"/>
        <v>5.191952538400945E-08</v>
      </c>
      <c r="G153">
        <f t="shared" si="18"/>
        <v>8.010896557708353E-06</v>
      </c>
      <c r="H153">
        <f>$B$60/($B$61+A153^$B$62)</f>
        <v>8.010909384500579E-06</v>
      </c>
    </row>
    <row r="154" spans="1:8" ht="12.75">
      <c r="A154">
        <v>0.62</v>
      </c>
      <c r="B154">
        <f t="shared" si="17"/>
        <v>3.321346174879223E-09</v>
      </c>
      <c r="C154">
        <f t="shared" si="19"/>
        <v>2.0592346284251183E-09</v>
      </c>
      <c r="D154">
        <f t="shared" si="20"/>
        <v>38.31613447366574</v>
      </c>
      <c r="E154">
        <f t="shared" si="21"/>
        <v>7.97218667107144E-06</v>
      </c>
      <c r="F154">
        <f t="shared" si="16"/>
        <v>5.024448480428522E-08</v>
      </c>
      <c r="G154">
        <f t="shared" si="18"/>
        <v>7.629491541453595E-06</v>
      </c>
      <c r="H154">
        <f>$B$60/($B$61+A154^$B$62)</f>
        <v>7.629503135156287E-06</v>
      </c>
    </row>
    <row r="155" spans="1:8" ht="12.75">
      <c r="A155">
        <v>0.63</v>
      </c>
      <c r="B155">
        <f t="shared" si="17"/>
        <v>3.1656842624392354E-09</v>
      </c>
      <c r="C155">
        <f t="shared" si="19"/>
        <v>1.9943810853367184E-09</v>
      </c>
      <c r="D155">
        <f t="shared" si="20"/>
        <v>39.050122536153495</v>
      </c>
      <c r="E155">
        <f t="shared" si="21"/>
        <v>7.598553283219997E-06</v>
      </c>
      <c r="F155">
        <f t="shared" si="16"/>
        <v>4.86492215224645E-08</v>
      </c>
      <c r="G155">
        <f t="shared" si="18"/>
        <v>7.271919285580398E-06</v>
      </c>
      <c r="H155">
        <f>$B$60/($B$61+A155^$B$62)</f>
        <v>7.271929770705987E-06</v>
      </c>
    </row>
    <row r="156" spans="1:8" ht="12.75">
      <c r="A156">
        <v>0.64</v>
      </c>
      <c r="B156">
        <f t="shared" si="17"/>
        <v>3.0195995769830064E-09</v>
      </c>
      <c r="C156">
        <f t="shared" si="19"/>
        <v>1.932543729269124E-09</v>
      </c>
      <c r="D156">
        <f t="shared" si="20"/>
        <v>39.791819499557235</v>
      </c>
      <c r="E156">
        <f t="shared" si="21"/>
        <v>7.247907996363031E-06</v>
      </c>
      <c r="F156">
        <f t="shared" si="16"/>
        <v>4.7128748430504724E-08</v>
      </c>
      <c r="G156">
        <f t="shared" si="18"/>
        <v>6.936346956368212E-06</v>
      </c>
      <c r="H156">
        <f>$B$60/($B$61+A156^$B$62)</f>
        <v>6.936356443576145E-06</v>
      </c>
    </row>
    <row r="157" spans="1:8" ht="12.75">
      <c r="A157">
        <v>0.65</v>
      </c>
      <c r="B157">
        <f t="shared" si="17"/>
        <v>2.8823667457698158E-09</v>
      </c>
      <c r="C157">
        <f t="shared" si="19"/>
        <v>1.8735383847503803E-09</v>
      </c>
      <c r="D157">
        <f t="shared" si="20"/>
        <v>40.54160187350452</v>
      </c>
      <c r="E157">
        <f t="shared" si="21"/>
        <v>6.918509707167543E-06</v>
      </c>
      <c r="F157">
        <f t="shared" si="16"/>
        <v>4.567846213665625E-08</v>
      </c>
      <c r="G157">
        <f t="shared" si="18"/>
        <v>6.621108294144501E-06</v>
      </c>
      <c r="H157">
        <f>$B$60/($B$61+A157^$B$62)</f>
        <v>6.6211168819433175E-06</v>
      </c>
    </row>
    <row r="158" spans="1:8" ht="12.75">
      <c r="A158">
        <v>0.660000000000001</v>
      </c>
      <c r="B158">
        <f t="shared" si="17"/>
        <v>2.7533253369686254E-09</v>
      </c>
      <c r="C158">
        <f t="shared" si="19"/>
        <v>1.8171947223992956E-09</v>
      </c>
      <c r="D158">
        <f t="shared" si="20"/>
        <v>41.299872791705944</v>
      </c>
      <c r="E158">
        <f t="shared" si="21"/>
        <v>6.608773189173136E-06</v>
      </c>
      <c r="F158">
        <f t="shared" si="16"/>
        <v>4.4294108072570356E-08</v>
      </c>
      <c r="G158">
        <f t="shared" si="18"/>
        <v>6.3246862155330356E-06</v>
      </c>
      <c r="H158">
        <f>$B$60/($B$61+A158^$B$62)</f>
        <v>6.324693991753108E-06</v>
      </c>
    </row>
    <row r="159" spans="1:8" ht="12.75">
      <c r="A159">
        <v>0.670000000000001</v>
      </c>
      <c r="B159">
        <f t="shared" si="17"/>
        <v>2.6318731766166245E-09</v>
      </c>
      <c r="C159">
        <f t="shared" si="19"/>
        <v>1.763355028333141E-09</v>
      </c>
      <c r="D159">
        <f t="shared" si="20"/>
        <v>42.06706480249525</v>
      </c>
      <c r="E159">
        <f t="shared" si="21"/>
        <v>6.3172530515692135E-06</v>
      </c>
      <c r="F159">
        <f t="shared" si="16"/>
        <v>4.2971749247028323E-08</v>
      </c>
      <c r="G159">
        <f t="shared" si="18"/>
        <v>6.0456974617845494E-06</v>
      </c>
      <c r="H159">
        <f>$B$60/($B$61+A159^$B$62)</f>
        <v>6.045704504854796E-06</v>
      </c>
    </row>
    <row r="160" spans="1:8" ht="12.75">
      <c r="A160">
        <v>0.680000000000001</v>
      </c>
      <c r="B160">
        <f t="shared" si="17"/>
        <v>2.5174604401611377E-09</v>
      </c>
      <c r="C160">
        <f t="shared" si="19"/>
        <v>1.7118730993095763E-09</v>
      </c>
      <c r="D160">
        <f t="shared" si="20"/>
        <v>42.84364304359643</v>
      </c>
      <c r="E160">
        <f t="shared" si="21"/>
        <v>6.042629557195156E-06</v>
      </c>
      <c r="F160">
        <f t="shared" si="16"/>
        <v>4.17077382172205E-08</v>
      </c>
      <c r="G160">
        <f t="shared" si="18"/>
        <v>5.782879026409188E-06</v>
      </c>
      <c r="H160">
        <f>$B$60/($B$61+A160^$B$62)</f>
        <v>5.782885406466535E-06</v>
      </c>
    </row>
    <row r="161" spans="1:8" ht="12.75">
      <c r="A161">
        <v>0.690000000000001</v>
      </c>
      <c r="B161">
        <f t="shared" si="17"/>
        <v>2.4095844190327398E-09</v>
      </c>
      <c r="C161">
        <f t="shared" si="19"/>
        <v>1.6626132491325927E-09</v>
      </c>
      <c r="D161">
        <f t="shared" si="20"/>
        <v>43.630108867854375</v>
      </c>
      <c r="E161">
        <f t="shared" si="21"/>
        <v>5.783696060809671E-06</v>
      </c>
      <c r="F161">
        <f t="shared" si="16"/>
        <v>4.0498691904256536E-08</v>
      </c>
      <c r="G161">
        <f t="shared" si="18"/>
        <v>5.535076133428691E-06</v>
      </c>
      <c r="H161">
        <f>$B$60/($B$61+A161^$B$62)</f>
        <v>5.535081913283842E-06</v>
      </c>
    </row>
    <row r="162" spans="1:8" ht="12.75">
      <c r="A162">
        <v>0.700000000000001</v>
      </c>
      <c r="B162">
        <f t="shared" si="17"/>
        <v>2.3077848767123267E-09</v>
      </c>
      <c r="C162">
        <f t="shared" si="19"/>
        <v>1.6154494136986309E-09</v>
      </c>
      <c r="D162">
        <f t="shared" si="20"/>
        <v>44.42700400080578</v>
      </c>
      <c r="E162">
        <f t="shared" si="21"/>
        <v>5.539347862315281E-06</v>
      </c>
      <c r="F162">
        <f t="shared" si="16"/>
        <v>3.934146892789694E-08</v>
      </c>
      <c r="G162">
        <f t="shared" si="18"/>
        <v>5.30123156975996E-06</v>
      </c>
      <c r="H162">
        <f>$B$60/($B$61+A162^$B$62)</f>
        <v>5.301236805739951E-06</v>
      </c>
    </row>
    <row r="163" spans="1:8" ht="12.75">
      <c r="A163">
        <v>0.710000000000001</v>
      </c>
      <c r="B163">
        <f t="shared" si="17"/>
        <v>2.2116399206311732E-09</v>
      </c>
      <c r="C163">
        <f t="shared" si="19"/>
        <v>1.5702643436481351E-09</v>
      </c>
      <c r="D163">
        <f t="shared" si="20"/>
        <v>45.234915328671654</v>
      </c>
      <c r="E163">
        <f t="shared" si="21"/>
        <v>5.308572298130438E-06</v>
      </c>
      <c r="F163">
        <f t="shared" si="16"/>
        <v>3.823314917646662E-08</v>
      </c>
      <c r="G163">
        <f t="shared" si="18"/>
        <v>5.08037620252283E-06</v>
      </c>
      <c r="H163">
        <f>$B$60/($B$61+A163^$B$62)</f>
        <v>5.080380945207326E-06</v>
      </c>
    </row>
    <row r="164" spans="1:8" ht="12.75">
      <c r="A164">
        <v>0.720000000000001</v>
      </c>
      <c r="B164">
        <f t="shared" si="17"/>
        <v>2.120762326329437E-09</v>
      </c>
      <c r="C164">
        <f t="shared" si="19"/>
        <v>1.5269488749571968E-09</v>
      </c>
      <c r="D164">
        <f t="shared" si="20"/>
        <v>46.05448043769125</v>
      </c>
      <c r="E164">
        <f t="shared" si="21"/>
        <v>5.090439918112061E-06</v>
      </c>
      <c r="F164">
        <f t="shared" si="16"/>
        <v>3.7171015363566556E-08</v>
      </c>
      <c r="G164">
        <f t="shared" si="18"/>
        <v>4.871620535234412E-06</v>
      </c>
      <c r="H164">
        <f>$B$60/($B$61+A164^$B$62)</f>
        <v>4.871624830100355E-06</v>
      </c>
    </row>
    <row r="165" spans="1:8" ht="12.75">
      <c r="A165">
        <v>0.730000000000001</v>
      </c>
      <c r="B165">
        <f t="shared" si="17"/>
        <v>2.0347962588866975E-09</v>
      </c>
      <c r="C165">
        <f t="shared" si="19"/>
        <v>1.4854012689872912E-09</v>
      </c>
      <c r="D165">
        <f t="shared" si="20"/>
        <v>46.886394054101366</v>
      </c>
      <c r="E165">
        <f t="shared" si="21"/>
        <v>4.884096616045285E-06</v>
      </c>
      <c r="F165">
        <f t="shared" si="16"/>
        <v>3.6152536353768793E-08</v>
      </c>
      <c r="G165">
        <f t="shared" si="18"/>
        <v>4.674147176580294E-06</v>
      </c>
      <c r="H165">
        <f>$B$60/($B$61+A165^$B$62)</f>
        <v>4.674151064567385E-06</v>
      </c>
    </row>
    <row r="166" spans="1:8" ht="12.75">
      <c r="A166">
        <v>0.740000000000001</v>
      </c>
      <c r="B166">
        <f t="shared" si="17"/>
        <v>1.9534143439671124E-09</v>
      </c>
      <c r="C166">
        <f t="shared" si="19"/>
        <v>1.445526614535665E-09</v>
      </c>
      <c r="D166">
        <f t="shared" si="20"/>
        <v>47.731415570427615</v>
      </c>
      <c r="E166">
        <f t="shared" si="21"/>
        <v>4.688756599308914E-06</v>
      </c>
      <c r="F166">
        <f t="shared" si="16"/>
        <v>3.517535206600835E-08</v>
      </c>
      <c r="G166">
        <f t="shared" si="18"/>
        <v>4.487204112288342E-06</v>
      </c>
      <c r="H166">
        <f>$B$60/($B$61+A166^$B$62)</f>
        <v>4.487207630295879E-06</v>
      </c>
    </row>
    <row r="167" spans="1:8" ht="12.75">
      <c r="A167">
        <v>0.750000000000001</v>
      </c>
      <c r="B167">
        <f t="shared" si="17"/>
        <v>1.876315047090261E-09</v>
      </c>
      <c r="C167">
        <f t="shared" si="19"/>
        <v>1.4072362853176978E-09</v>
      </c>
      <c r="D167">
        <f t="shared" si="20"/>
        <v>48.59037789072923</v>
      </c>
      <c r="E167">
        <f t="shared" si="21"/>
        <v>4.503696098371229E-06</v>
      </c>
      <c r="F167">
        <f t="shared" si="16"/>
        <v>3.4237259786335166E-08</v>
      </c>
      <c r="G167">
        <f t="shared" si="18"/>
        <v>4.310098685030268E-06</v>
      </c>
      <c r="H167">
        <f>$B$60/($B$61+A167^$B$62)</f>
        <v>4.310101866354407E-06</v>
      </c>
    </row>
    <row r="168" spans="1:8" ht="12.75">
      <c r="A168">
        <v>0.760000000000001</v>
      </c>
      <c r="B168">
        <f t="shared" si="17"/>
        <v>1.8032203251121442E-09</v>
      </c>
      <c r="C168">
        <f t="shared" si="19"/>
        <v>1.3704474470852314E-09</v>
      </c>
      <c r="D168">
        <f t="shared" si="20"/>
        <v>49.46419788868353</v>
      </c>
      <c r="E168">
        <f t="shared" si="21"/>
        <v>4.328247729668498E-06</v>
      </c>
      <c r="F168">
        <f t="shared" si="16"/>
        <v>3.333620174163248E-08</v>
      </c>
      <c r="G168">
        <f t="shared" si="18"/>
        <v>4.142192199619357E-06</v>
      </c>
      <c r="H168">
        <f>$B$60/($B$61+A168^$B$62)</f>
        <v>4.14219507433864E-06</v>
      </c>
    </row>
    <row r="169" spans="1:8" ht="12.75">
      <c r="A169">
        <v>0.770000000000001</v>
      </c>
      <c r="B169">
        <f t="shared" si="17"/>
        <v>1.7338735185167602E-09</v>
      </c>
      <c r="C169">
        <f t="shared" si="19"/>
        <v>1.335082609257907E-09</v>
      </c>
      <c r="D169">
        <f t="shared" si="20"/>
        <v>50.353888853026376</v>
      </c>
      <c r="E169">
        <f t="shared" si="21"/>
        <v>4.161795436498186E-06</v>
      </c>
      <c r="F169">
        <f t="shared" si="16"/>
        <v>3.247025380325839E-08</v>
      </c>
      <c r="G169">
        <f t="shared" si="18"/>
        <v>3.982895081376167E-06</v>
      </c>
      <c r="H169">
        <f>$B$60/($B$61+A169^$B$62)</f>
        <v>3.982897676691835E-06</v>
      </c>
    </row>
    <row r="170" spans="1:8" ht="12.75">
      <c r="A170">
        <v>0.780000000000001</v>
      </c>
      <c r="B170">
        <f t="shared" si="17"/>
        <v>1.668037457091912E-09</v>
      </c>
      <c r="C170">
        <f t="shared" si="19"/>
        <v>1.301069216531693E-09</v>
      </c>
      <c r="D170">
        <f t="shared" si="20"/>
        <v>51.26057540214445</v>
      </c>
      <c r="E170">
        <f t="shared" si="21"/>
        <v>4.003769942095724E-06</v>
      </c>
      <c r="F170">
        <f t="shared" si="16"/>
        <v>3.163761520469141E-08</v>
      </c>
      <c r="G170">
        <f t="shared" si="18"/>
        <v>3.831662524660888E-06</v>
      </c>
      <c r="H170">
        <f>$B$60/($B$61+A170^$B$62)</f>
        <v>3.831664865197838E-06</v>
      </c>
    </row>
    <row r="171" spans="1:8" ht="12.75">
      <c r="A171">
        <v>0.790000000000001</v>
      </c>
      <c r="B171">
        <f t="shared" si="17"/>
        <v>1.6054927549901962E-09</v>
      </c>
      <c r="C171">
        <f t="shared" si="19"/>
        <v>1.2683392764422568E-09</v>
      </c>
      <c r="D171">
        <f t="shared" si="20"/>
        <v>52.18551149398595</v>
      </c>
      <c r="E171">
        <f t="shared" si="21"/>
        <v>3.853644657290215E-06</v>
      </c>
      <c r="F171">
        <f t="shared" si="16"/>
        <v>3.083659917046974E-08</v>
      </c>
      <c r="G171">
        <f t="shared" si="18"/>
        <v>3.6879905764439492E-06</v>
      </c>
      <c r="H171">
        <f>$B$60/($B$61+A171^$B$62)</f>
        <v>3.6879926845173815E-06</v>
      </c>
    </row>
    <row r="172" spans="1:8" ht="12.75">
      <c r="A172">
        <v>0.800000000000001</v>
      </c>
      <c r="B172">
        <f t="shared" si="17"/>
        <v>1.5460362741382457E-09</v>
      </c>
      <c r="C172">
        <f t="shared" si="19"/>
        <v>1.2368290193105982E-09</v>
      </c>
      <c r="D172">
        <f t="shared" si="20"/>
        <v>53.13010235415608</v>
      </c>
      <c r="E172">
        <f t="shared" si="21"/>
        <v>3.7109319922444007E-06</v>
      </c>
      <c r="F172">
        <f t="shared" si="16"/>
        <v>3.006562436527402E-08</v>
      </c>
      <c r="G172">
        <f t="shared" si="18"/>
        <v>3.5514126065907917E-06</v>
      </c>
      <c r="H172">
        <f>$B$60/($B$61+A172^$B$62)</f>
        <v>3.55141450244256E-06</v>
      </c>
    </row>
    <row r="173" spans="1:8" ht="12.75">
      <c r="A173">
        <v>0.810000000000001</v>
      </c>
      <c r="B173">
        <f t="shared" si="17"/>
        <v>1.4894797375216614E-09</v>
      </c>
      <c r="C173">
        <f t="shared" si="19"/>
        <v>1.2064785873925473E-09</v>
      </c>
      <c r="D173">
        <f t="shared" si="20"/>
        <v>54.09593141668294</v>
      </c>
      <c r="E173">
        <f t="shared" si="21"/>
        <v>3.5751800279394173E-06</v>
      </c>
      <c r="F173">
        <f t="shared" si="16"/>
        <v>2.932320708213231E-08</v>
      </c>
      <c r="G173">
        <f t="shared" si="18"/>
        <v>3.4214961224273085E-06</v>
      </c>
      <c r="H173">
        <f>$B$60/($B$61+A173^$B$62)</f>
        <v>3.421497824435939E-06</v>
      </c>
    </row>
    <row r="174" spans="1:8" ht="12.75">
      <c r="A174">
        <v>0.820000000000001</v>
      </c>
      <c r="B174">
        <f t="shared" si="17"/>
        <v>1.435648476098404E-09</v>
      </c>
      <c r="C174">
        <f t="shared" si="19"/>
        <v>1.1772317504006927E-09</v>
      </c>
      <c r="D174">
        <f t="shared" si="20"/>
        <v>55.08479375255591</v>
      </c>
      <c r="E174">
        <f t="shared" si="21"/>
        <v>3.4459695084063065E-06</v>
      </c>
      <c r="F174">
        <f t="shared" si="16"/>
        <v>2.860795409762024E-08</v>
      </c>
      <c r="G174">
        <f t="shared" si="18"/>
        <v>3.2978398902643205E-06</v>
      </c>
      <c r="H174">
        <f>$B$60/($B$61+A174^$B$62)</f>
        <v>3.297841415131772E-06</v>
      </c>
    </row>
    <row r="175" spans="1:8" ht="12.75">
      <c r="A175">
        <v>0.830000000000001</v>
      </c>
      <c r="B175">
        <f t="shared" si="17"/>
        <v>1.3843802950268657E-09</v>
      </c>
      <c r="C175">
        <f t="shared" si="19"/>
        <v>1.1490356448722998E-09</v>
      </c>
      <c r="D175">
        <f t="shared" si="20"/>
        <v>56.09873800313383</v>
      </c>
      <c r="E175">
        <f t="shared" si="21"/>
        <v>3.3229111193471E-06</v>
      </c>
      <c r="F175">
        <f t="shared" si="16"/>
        <v>2.7918556129756376E-08</v>
      </c>
      <c r="G175">
        <f t="shared" si="18"/>
        <v>3.180071331000775E-06</v>
      </c>
      <c r="H175">
        <f>$B$60/($B$61+A175^$B$62)</f>
        <v>3.1800726939187523E-06</v>
      </c>
    </row>
    <row r="176" spans="1:8" ht="12.75">
      <c r="A176">
        <v>0.840000000000001</v>
      </c>
      <c r="B176">
        <f t="shared" si="17"/>
        <v>1.3355244465783837E-09</v>
      </c>
      <c r="C176">
        <f t="shared" si="19"/>
        <v>1.1218405351258435E-09</v>
      </c>
      <c r="D176">
        <f t="shared" si="20"/>
        <v>57.14011962111099</v>
      </c>
      <c r="E176">
        <f t="shared" si="21"/>
        <v>3.2056430228292663E-06</v>
      </c>
      <c r="F176">
        <f t="shared" si="16"/>
        <v>2.725378184117344E-08</v>
      </c>
      <c r="G176">
        <f t="shared" si="18"/>
        <v>3.067844160792663E-06</v>
      </c>
      <c r="H176">
        <f>$B$60/($B$61+A176^$B$62)</f>
        <v>3.0678453755909804E-06</v>
      </c>
    </row>
    <row r="177" spans="1:8" ht="12.75">
      <c r="A177">
        <v>0.850000000000001</v>
      </c>
      <c r="B177">
        <f t="shared" si="17"/>
        <v>1.2889406985722967E-09</v>
      </c>
      <c r="C177">
        <f t="shared" si="19"/>
        <v>1.0955995937864534E-09</v>
      </c>
      <c r="D177">
        <f t="shared" si="20"/>
        <v>58.21166938294849</v>
      </c>
      <c r="E177">
        <f t="shared" si="21"/>
        <v>3.093828621261751E-06</v>
      </c>
      <c r="F177">
        <f t="shared" si="16"/>
        <v>2.6612472336245414E-08</v>
      </c>
      <c r="G177">
        <f t="shared" si="18"/>
        <v>2.9608362511475417E-06</v>
      </c>
      <c r="H177">
        <f>$B$60/($B$61+A177^$B$62)</f>
        <v>2.9608373304265435E-06</v>
      </c>
    </row>
    <row r="178" spans="1:8" ht="12.75">
      <c r="A178">
        <v>0.860000000000001</v>
      </c>
      <c r="B178">
        <f t="shared" si="17"/>
        <v>1.244498488454141E-09</v>
      </c>
      <c r="C178">
        <f t="shared" si="19"/>
        <v>1.0702687000705625E-09</v>
      </c>
      <c r="D178">
        <f t="shared" si="20"/>
        <v>59.31658289102428</v>
      </c>
      <c r="E178">
        <f t="shared" si="21"/>
        <v>2.9871545269391973E-06</v>
      </c>
      <c r="F178">
        <f t="shared" si="16"/>
        <v>2.5993536106201043E-08</v>
      </c>
      <c r="G178">
        <f t="shared" si="18"/>
        <v>2.8587476857506198E-06</v>
      </c>
      <c r="H178">
        <f>$B$60/($B$61+A178^$B$62)</f>
        <v>2.8587486409996082E-06</v>
      </c>
    </row>
    <row r="179" spans="1:8" ht="12.75">
      <c r="A179">
        <v>0.870000000000001</v>
      </c>
      <c r="B179">
        <f t="shared" si="17"/>
        <v>1.2020761542600892E-09</v>
      </c>
      <c r="C179">
        <f t="shared" si="19"/>
        <v>1.0458062542062787E-09</v>
      </c>
      <c r="D179">
        <f t="shared" si="20"/>
        <v>60.45863949985733</v>
      </c>
      <c r="E179">
        <f t="shared" si="21"/>
        <v>2.8853287161352827E-06</v>
      </c>
      <c r="F179">
        <f t="shared" si="16"/>
        <v>2.539594438102708E-08</v>
      </c>
      <c r="G179">
        <f t="shared" si="18"/>
        <v>2.7612989939068663E-06</v>
      </c>
      <c r="H179">
        <f>$B$60/($B$61+A179^$B$62)</f>
        <v>2.761299835610095E-06</v>
      </c>
    </row>
    <row r="180" spans="1:8" ht="12.75">
      <c r="A180">
        <v>0.880000000000001</v>
      </c>
      <c r="B180">
        <f t="shared" si="17"/>
        <v>1.161560234694361E-09</v>
      </c>
      <c r="C180">
        <f t="shared" si="19"/>
        <v>1.022173006531039E-09</v>
      </c>
      <c r="D180">
        <f t="shared" si="20"/>
        <v>61.64236342367215</v>
      </c>
      <c r="E180">
        <f t="shared" si="21"/>
        <v>2.788078849087068E-06</v>
      </c>
      <c r="F180">
        <f t="shared" si="16"/>
        <v>2.4818726851171627E-08</v>
      </c>
      <c r="G180">
        <f t="shared" si="18"/>
        <v>2.6682295427430837E-06</v>
      </c>
      <c r="H180">
        <f>$B$60/($B$61+A180^$B$62)</f>
        <v>2.6682302804747E-06</v>
      </c>
    </row>
    <row r="181" spans="1:8" ht="12.75">
      <c r="A181">
        <v>0.890000000000001</v>
      </c>
      <c r="B181">
        <f t="shared" si="17"/>
        <v>1.1228448314097398E-09</v>
      </c>
      <c r="C181">
        <f t="shared" si="19"/>
        <v>9.993318999546696E-10</v>
      </c>
      <c r="D181">
        <f t="shared" si="20"/>
        <v>62.873246882726164</v>
      </c>
      <c r="E181">
        <f t="shared" si="21"/>
        <v>2.6951507392847117E-06</v>
      </c>
      <c r="F181">
        <f t="shared" si="16"/>
        <v>2.4260967725800113E-08</v>
      </c>
      <c r="G181">
        <f t="shared" si="18"/>
        <v>2.579296072297257E-06</v>
      </c>
      <c r="H181">
        <f>$B$60/($B$61+A181^$B$62)</f>
        <v>2.5792967148065674E-06</v>
      </c>
    </row>
    <row r="182" spans="1:8" ht="12.75">
      <c r="A182">
        <v>0.900000000000001</v>
      </c>
      <c r="B182">
        <f t="shared" si="17"/>
        <v>1.085831027340692E-09</v>
      </c>
      <c r="C182">
        <f t="shared" si="19"/>
        <v>9.77247924606624E-10</v>
      </c>
      <c r="D182">
        <f t="shared" si="20"/>
        <v>64.158067236833</v>
      </c>
      <c r="E182">
        <f t="shared" si="21"/>
        <v>2.6063069573035568E-06</v>
      </c>
      <c r="F182">
        <f t="shared" si="16"/>
        <v>2.372180209768302E-08</v>
      </c>
      <c r="G182">
        <f t="shared" si="18"/>
        <v>2.494271359366787E-06</v>
      </c>
      <c r="H182">
        <f>$B$60/($B$61+A182^$B$62)</f>
        <v>2.4942719146547564E-06</v>
      </c>
    </row>
    <row r="183" spans="1:8" ht="12.75">
      <c r="A183">
        <v>0.910000000000001</v>
      </c>
      <c r="B183">
        <f t="shared" si="17"/>
        <v>1.0504263556066785E-09</v>
      </c>
      <c r="C183">
        <f t="shared" si="19"/>
        <v>9.558879836020785E-10</v>
      </c>
      <c r="D183">
        <f t="shared" si="20"/>
        <v>65.50535152858046</v>
      </c>
      <c r="E183">
        <f t="shared" si="21"/>
        <v>2.521325556019234E-06</v>
      </c>
      <c r="F183">
        <f t="shared" si="16"/>
        <v>2.3200412587753566E-08</v>
      </c>
      <c r="G183">
        <f t="shared" si="18"/>
        <v>2.4129429975219335E-06</v>
      </c>
      <c r="H183">
        <f>$B$60/($B$61+A183^$B$62)</f>
        <v>2.4129434729100526E-06</v>
      </c>
    </row>
    <row r="184" spans="1:8" ht="12.75">
      <c r="A184">
        <v>0.920000000000001</v>
      </c>
      <c r="B184">
        <f t="shared" si="17"/>
        <v>1.01654431409292E-09</v>
      </c>
      <c r="C184">
        <f t="shared" si="19"/>
        <v>9.352207689654873E-10</v>
      </c>
      <c r="D184">
        <f t="shared" si="20"/>
        <v>66.92608193436918</v>
      </c>
      <c r="E184">
        <f t="shared" si="21"/>
        <v>2.439998905461799E-06</v>
      </c>
      <c r="F184">
        <f t="shared" si="16"/>
        <v>2.2696026245011832E-08</v>
      </c>
      <c r="G184">
        <f t="shared" si="18"/>
        <v>2.335112282045309E-06</v>
      </c>
      <c r="H184">
        <f>$B$60/($B$61+A184^$B$62)</f>
        <v>2.33511268423749E-06</v>
      </c>
    </row>
    <row r="185" spans="1:8" ht="12.75">
      <c r="A185">
        <v>0.930000000000001</v>
      </c>
      <c r="B185">
        <f t="shared" si="17"/>
        <v>9.841039213359646E-10</v>
      </c>
      <c r="C185">
        <f t="shared" si="19"/>
        <v>9.15216646842448E-10</v>
      </c>
      <c r="D185">
        <f t="shared" si="20"/>
        <v>68.4348149847575</v>
      </c>
      <c r="E185">
        <f t="shared" si="21"/>
        <v>2.362132626813285E-06</v>
      </c>
      <c r="F185">
        <f t="shared" si="16"/>
        <v>2.2207911679806092E-08</v>
      </c>
      <c r="G185">
        <f t="shared" si="18"/>
        <v>2.2605931897529722E-06</v>
      </c>
      <c r="H185">
        <f>$B$60/($B$61+A185^$B$62)</f>
        <v>2.2605935248914037E-06</v>
      </c>
    </row>
    <row r="186" spans="1:8" ht="12.75">
      <c r="A186">
        <v>0.940000000000001</v>
      </c>
      <c r="B186">
        <f t="shared" si="17"/>
        <v>9.530293098018691E-10</v>
      </c>
      <c r="C186">
        <f t="shared" si="19"/>
        <v>8.958475512137579E-10</v>
      </c>
      <c r="D186">
        <f t="shared" si="20"/>
        <v>70.05155641119747</v>
      </c>
      <c r="E186">
        <f t="shared" si="21"/>
        <v>2.287544616158284E-06</v>
      </c>
      <c r="F186">
        <f t="shared" si="16"/>
        <v>2.173537641062551E-08</v>
      </c>
      <c r="G186">
        <f t="shared" si="18"/>
        <v>2.189211444710404E-06</v>
      </c>
      <c r="H186">
        <f>$B$60/($B$61+A186^$B$62)</f>
        <v>2.189211718425887E-06</v>
      </c>
    </row>
    <row r="187" spans="1:8" ht="12.75">
      <c r="A187">
        <v>0.950000000000001</v>
      </c>
      <c r="B187">
        <f t="shared" si="17"/>
        <v>9.232493530520222E-10</v>
      </c>
      <c r="C187">
        <f t="shared" si="19"/>
        <v>8.77086885399422E-10</v>
      </c>
      <c r="D187">
        <f t="shared" si="20"/>
        <v>71.8051276612334</v>
      </c>
      <c r="E187">
        <f t="shared" si="21"/>
        <v>2.216064149574626E-06</v>
      </c>
      <c r="F187">
        <f t="shared" si="16"/>
        <v>2.1277764406423446E-08</v>
      </c>
      <c r="G187">
        <f t="shared" si="18"/>
        <v>2.12080366179206E-06</v>
      </c>
      <c r="H187">
        <f>$B$60/($B$61+A187^$B$62)</f>
        <v>2.120803879249476E-06</v>
      </c>
    </row>
    <row r="188" spans="1:8" ht="12.75">
      <c r="A188">
        <v>0.960000000000001</v>
      </c>
      <c r="B188">
        <f t="shared" si="17"/>
        <v>8.946973236530386E-10</v>
      </c>
      <c r="C188">
        <f t="shared" si="19"/>
        <v>8.58909430706918E-10</v>
      </c>
      <c r="D188">
        <f t="shared" si="20"/>
        <v>73.73979529168825</v>
      </c>
      <c r="E188">
        <f t="shared" si="21"/>
        <v>2.1475310620186762E-06</v>
      </c>
      <c r="F188">
        <f t="shared" si="16"/>
        <v>2.0834453808169162E-08</v>
      </c>
      <c r="G188">
        <f t="shared" si="18"/>
        <v>2.0552165608633826E-06</v>
      </c>
      <c r="H188">
        <f>$B$60/($B$61+A188^$B$62)</f>
        <v>2.055216726802765E-06</v>
      </c>
    </row>
    <row r="189" spans="1:8" ht="12.75">
      <c r="A189">
        <v>0.970000000000001</v>
      </c>
      <c r="B189">
        <f t="shared" si="17"/>
        <v>8.673105790077665E-10</v>
      </c>
      <c r="C189">
        <f t="shared" si="19"/>
        <v>8.412912616375343E-10</v>
      </c>
      <c r="D189">
        <f t="shared" si="20"/>
        <v>75.93013225242811</v>
      </c>
      <c r="E189">
        <f t="shared" si="21"/>
        <v>2.081794993229335E-06</v>
      </c>
      <c r="F189">
        <f t="shared" si="16"/>
        <v>2.040485481485196E-08</v>
      </c>
      <c r="G189">
        <f t="shared" si="18"/>
        <v>1.9923062451006327E-06</v>
      </c>
      <c r="H189">
        <f>$B$60/($B$61+A189^$B$62)</f>
        <v>1.9923063638743268E-06</v>
      </c>
    </row>
    <row r="190" spans="1:8" ht="12.75">
      <c r="A190">
        <v>0.980000000000001</v>
      </c>
      <c r="B190">
        <f t="shared" si="17"/>
        <v>8.410302725696024E-10</v>
      </c>
      <c r="C190">
        <f t="shared" si="19"/>
        <v>8.242096671182112E-10</v>
      </c>
      <c r="D190">
        <f t="shared" si="20"/>
        <v>78.5216590454667</v>
      </c>
      <c r="E190">
        <f t="shared" si="21"/>
        <v>2.0187146945592865E-06</v>
      </c>
      <c r="F190">
        <f t="shared" si="16"/>
        <v>1.998840772050282E-08</v>
      </c>
      <c r="G190">
        <f t="shared" si="18"/>
        <v>1.9319375376189225E-06</v>
      </c>
      <c r="H190">
        <f>$B$60/($B$61+A190^$B$62)</f>
        <v>1.9319376132252456E-06</v>
      </c>
    </row>
    <row r="191" spans="1:8" ht="12.75">
      <c r="A191">
        <v>0.990000000000001</v>
      </c>
      <c r="B191">
        <f t="shared" si="17"/>
        <v>8.158010881560308E-10</v>
      </c>
      <c r="C191">
        <f t="shared" si="19"/>
        <v>8.076430772744713E-10</v>
      </c>
      <c r="D191">
        <f t="shared" si="20"/>
        <v>81.89038554400622</v>
      </c>
      <c r="E191">
        <f t="shared" si="21"/>
        <v>1.95815739125103E-06</v>
      </c>
      <c r="F191">
        <f t="shared" si="16"/>
        <v>1.958458109003314E-08</v>
      </c>
      <c r="G191">
        <f t="shared" si="18"/>
        <v>1.8739833711616674E-06</v>
      </c>
      <c r="H191">
        <f>$B$60/($B$61+A191^$B$62)</f>
        <v>1.8739834072753863E-06</v>
      </c>
    </row>
    <row r="192" spans="1:8" ht="12.75">
      <c r="A192">
        <v>1</v>
      </c>
      <c r="B192">
        <f>$B$51/((1+($B$52*A192/$B$46)^2)^(($B$53+1)/2))</f>
        <v>7.915709953033638E-10</v>
      </c>
      <c r="C192">
        <f>A192*B192</f>
        <v>7.915709953033638E-10</v>
      </c>
      <c r="D192">
        <v>90</v>
      </c>
      <c r="E192">
        <f>$B$57*B192</f>
        <v>1.8999981952178494E-06</v>
      </c>
      <c r="F192">
        <f t="shared" si="16"/>
        <v>1.9192870062779955E-08</v>
      </c>
      <c r="G192">
        <f>E192*F$59/F$57</f>
        <v>1.8183242261239538E-06</v>
      </c>
      <c r="H192">
        <f>$B$60/($B$61+A192^$B$62)</f>
        <v>1.8183242261239538E-06</v>
      </c>
    </row>
  </sheetData>
  <dataValidations count="1">
    <dataValidation errorStyle="warning" type="decimal" operator="greaterThan" allowBlank="1" showInputMessage="1" showErrorMessage="1" errorTitle="wavelength too small for rms" error="The wavelength you have entered is too small for the value of rms roughness. Please enter a value &gt; 50*rms roughness." sqref="B46">
      <formula1>F44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R. Freniere</dc:creator>
  <cp:keywords/>
  <dc:description/>
  <cp:lastModifiedBy> Edward R. Freniere</cp:lastModifiedBy>
  <dcterms:created xsi:type="dcterms:W3CDTF">1998-10-12T16:14:42Z</dcterms:created>
  <dcterms:modified xsi:type="dcterms:W3CDTF">2005-09-14T21:32:21Z</dcterms:modified>
  <cp:category/>
  <cp:version/>
  <cp:contentType/>
  <cp:contentStatus/>
</cp:coreProperties>
</file>